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 defaultThemeVersion="166925"/>
  <bookViews>
    <workbookView xWindow="0" yWindow="460" windowWidth="27320" windowHeight="14160" activeTab="4"/>
  </bookViews>
  <sheets>
    <sheet name="Rozpočet" sheetId="3" state="hidden" r:id="rId1"/>
    <sheet name="1" sheetId="6" r:id="rId2"/>
    <sheet name="2" sheetId="7" r:id="rId3"/>
    <sheet name="3" sheetId="8" r:id="rId4"/>
    <sheet name="4" sheetId="9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<sst xmlns="http://schemas.openxmlformats.org/spreadsheetml/2006/main" count="241" uniqueCount="51">
  <si>
    <t>Název</t>
  </si>
  <si>
    <t>Zabudovaná bezpečnostní IP kamera</t>
  </si>
  <si>
    <t>Celkem</t>
  </si>
  <si>
    <t>#</t>
  </si>
  <si>
    <t>Schrána (housing)</t>
  </si>
  <si>
    <t>Příloha č. 3 - položkový rozpočet</t>
  </si>
  <si>
    <t>1A</t>
  </si>
  <si>
    <t>1B</t>
  </si>
  <si>
    <t>2A</t>
  </si>
  <si>
    <t>2B</t>
  </si>
  <si>
    <t>Platnost pro část veřejné zakázky</t>
  </si>
  <si>
    <t>Průmyslový počítač</t>
  </si>
  <si>
    <t>Dotykový displej</t>
  </si>
  <si>
    <t>Termotiskárna</t>
  </si>
  <si>
    <t>Audiovýstup</t>
  </si>
  <si>
    <t>Záložní zdroj</t>
  </si>
  <si>
    <t>LED osvětlení</t>
  </si>
  <si>
    <t>Zařízení pro příjem hotovosti</t>
  </si>
  <si>
    <t>Kabeláž, spotřební materiál a celková kompletace zařízení</t>
  </si>
  <si>
    <t>Počet kusů</t>
  </si>
  <si>
    <t>Celková hodnota</t>
  </si>
  <si>
    <t>Příprava pro instalaci modemu/routeru</t>
  </si>
  <si>
    <t>Příprava pro instalaci platebního terminálu</t>
  </si>
  <si>
    <t>ks</t>
  </si>
  <si>
    <t>Jednotka</t>
  </si>
  <si>
    <t>Položka nákladů životního cyklu</t>
  </si>
  <si>
    <t>Počet jednotek</t>
  </si>
  <si>
    <t>Jednotková cena</t>
  </si>
  <si>
    <t>Konzultační a poradenské služby</t>
  </si>
  <si>
    <t>Služby servisních techniků</t>
  </si>
  <si>
    <t>Doprava</t>
  </si>
  <si>
    <t>km</t>
  </si>
  <si>
    <t>Skladování náhradních dílů</t>
  </si>
  <si>
    <t>Příloha č. 4 - položkový rozpočet</t>
  </si>
  <si>
    <t>Část:</t>
  </si>
  <si>
    <t>Cena služeb</t>
  </si>
  <si>
    <t>Cena vybraných komponent</t>
  </si>
  <si>
    <t>hodina</t>
  </si>
  <si>
    <t>měsíc</t>
  </si>
  <si>
    <t>Cena celkem</t>
  </si>
  <si>
    <t>1 - venkovní, bezhotovostní</t>
  </si>
  <si>
    <t>2 - venkovní, bezhotovostní a hotovostní</t>
  </si>
  <si>
    <t>3 - vnitřní, bezhotovostní</t>
  </si>
  <si>
    <t>4 - vnitřní, bezhotovostní a hotovostní</t>
  </si>
  <si>
    <t>Nabídková cena celkem</t>
  </si>
  <si>
    <t>Cena dodávky zboží</t>
  </si>
  <si>
    <t xml:space="preserve">Cena služeb a spotřebního materiálu </t>
  </si>
  <si>
    <t>Spotřební materiál - termopapír</t>
  </si>
  <si>
    <t>m</t>
  </si>
  <si>
    <t>Položka č.</t>
  </si>
  <si>
    <t>Sada zařízení pro příjem, recyklaci a úschovy hotovosti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</si>
</sst>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 diagonalUp="1" diagonalDown="1">
      <left style="hair"/>
      <right style="hair"/>
      <top style="hair"/>
      <bottom style="hair"/>
      <diagonal style="hair">
        <color theme="0" tint="-0.4999699890613556"/>
      </diagonal>
    </border>
    <border diagonalUp="1" diagonalDown="1">
      <left style="hair"/>
      <right style="thin"/>
      <top style="hair"/>
      <bottom style="hair"/>
      <diagonal style="hair">
        <color theme="0" tint="-0.4999699890613556"/>
      </diagonal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 diagonalUp="1" diagonalDown="1">
      <left style="thin"/>
      <right style="hair"/>
      <top style="hair"/>
      <bottom style="hair"/>
      <diagonal style="hair">
        <color theme="0" tint="-0.4999699890613556"/>
      </diagonal>
    </border>
    <border>
      <left style="thin"/>
      <right style="hair"/>
      <top style="hair"/>
      <bottom style="double"/>
    </border>
    <border diagonalUp="1" diagonalDown="1">
      <left style="hair"/>
      <right style="hair"/>
      <top style="hair"/>
      <bottom style="double"/>
      <diagonal style="hair">
        <color theme="0" tint="-0.4999699890613556"/>
      </diagonal>
    </border>
    <border diagonalUp="1" diagonalDown="1">
      <left style="hair"/>
      <right style="thin"/>
      <top style="hair"/>
      <bottom style="double"/>
      <diagonal style="hair">
        <color theme="0" tint="-0.4999699890613556"/>
      </diagonal>
    </border>
    <border>
      <left/>
      <right style="hair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 diagonalDown="1">
      <left style="hair"/>
      <right style="hair"/>
      <top style="thin"/>
      <bottom style="hair"/>
      <diagonal style="hair">
        <color theme="0" tint="-0.4999699890613556"/>
      </diagonal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/>
      <top style="hair"/>
      <bottom style="double"/>
    </border>
    <border>
      <left style="hair"/>
      <right style="thin"/>
      <top style="thin"/>
      <bottom style="thin"/>
    </border>
    <border diagonalUp="1" diagonalDown="1">
      <left style="thin"/>
      <right style="hair"/>
      <top style="hair"/>
      <bottom style="double"/>
      <diagonal style="hair">
        <color theme="0" tint="-0.4999699890613556"/>
      </diagonal>
    </border>
    <border>
      <left/>
      <right style="thin"/>
      <top style="hair"/>
      <bottom style="double"/>
    </border>
    <border diagonalUp="1" diagonalDown="1">
      <left style="thin"/>
      <right style="hair"/>
      <top style="thin"/>
      <bottom style="hair"/>
      <diagonal style="hair">
        <color theme="0" tint="-0.4999699890613556"/>
      </diagonal>
    </border>
    <border diagonalUp="1" diagonalDown="1">
      <left style="hair"/>
      <right style="thin"/>
      <top style="thin"/>
      <bottom style="hair"/>
      <diagonal style="hair">
        <color theme="0" tint="-0.4999699890613556"/>
      </diagonal>
    </border>
    <border>
      <left style="thin"/>
      <right style="hair"/>
      <top style="hair"/>
      <bottom/>
    </border>
    <border>
      <left style="hair"/>
      <right/>
      <top style="hair"/>
      <bottom/>
    </border>
    <border diagonalUp="1" diagonalDown="1">
      <left style="hair"/>
      <right style="hair"/>
      <top style="hair"/>
      <bottom/>
      <diagonal style="hair">
        <color theme="0" tint="-0.4999699890613556"/>
      </diagonal>
    </border>
    <border diagonalUp="1" diagonalDown="1">
      <left style="hair"/>
      <right style="thin"/>
      <top style="hair"/>
      <bottom/>
      <diagonal style="hair">
        <color theme="0" tint="-0.4999699890613556"/>
      </diagonal>
    </border>
    <border diagonalUp="1" diagonalDown="1">
      <left style="thin"/>
      <right style="hair"/>
      <top style="hair"/>
      <bottom/>
      <diagonal style="hair">
        <color theme="0" tint="-0.4999699890613556"/>
      </diagonal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thin"/>
    </border>
    <border>
      <left style="hair"/>
      <right style="thin"/>
      <top style="double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3" borderId="2" xfId="0" applyNumberFormat="1" applyFill="1" applyBorder="1"/>
    <xf numFmtId="164" fontId="0" fillId="3" borderId="3" xfId="0" applyNumberFormat="1" applyFill="1" applyBorder="1"/>
    <xf numFmtId="164" fontId="0" fillId="3" borderId="4" xfId="0" applyNumberFormat="1" applyFill="1" applyBorder="1"/>
    <xf numFmtId="0" fontId="2" fillId="0" borderId="5" xfId="0" applyFont="1" applyBorder="1"/>
    <xf numFmtId="0" fontId="2" fillId="0" borderId="6" xfId="0" applyFont="1" applyBorder="1"/>
    <xf numFmtId="164" fontId="2" fillId="4" borderId="7" xfId="0" applyNumberFormat="1" applyFont="1" applyFill="1" applyBorder="1"/>
    <xf numFmtId="0" fontId="0" fillId="0" borderId="8" xfId="0" applyFill="1" applyBorder="1" applyAlignment="1">
      <alignment horizontal="left"/>
    </xf>
    <xf numFmtId="0" fontId="0" fillId="0" borderId="2" xfId="0" applyFill="1" applyBorder="1"/>
    <xf numFmtId="0" fontId="0" fillId="0" borderId="9" xfId="0" applyFill="1" applyBorder="1" applyAlignment="1">
      <alignment horizontal="left"/>
    </xf>
    <xf numFmtId="0" fontId="0" fillId="0" borderId="3" xfId="0" applyFill="1" applyBorder="1"/>
    <xf numFmtId="0" fontId="0" fillId="0" borderId="10" xfId="0" applyFill="1" applyBorder="1" applyAlignment="1">
      <alignment horizontal="left"/>
    </xf>
    <xf numFmtId="0" fontId="0" fillId="0" borderId="4" xfId="0" applyFill="1" applyBorder="1"/>
    <xf numFmtId="164" fontId="0" fillId="3" borderId="11" xfId="0" applyNumberFormat="1" applyFill="1" applyBorder="1"/>
    <xf numFmtId="164" fontId="0" fillId="3" borderId="12" xfId="0" applyNumberFormat="1" applyFill="1" applyBorder="1"/>
    <xf numFmtId="164" fontId="0" fillId="3" borderId="13" xfId="0" applyNumberFormat="1" applyFill="1" applyBorder="1"/>
    <xf numFmtId="0" fontId="0" fillId="0" borderId="14" xfId="0" applyBorder="1"/>
    <xf numFmtId="0" fontId="0" fillId="0" borderId="15" xfId="0" applyBorder="1"/>
    <xf numFmtId="164" fontId="0" fillId="0" borderId="0" xfId="0" applyNumberFormat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0" fontId="0" fillId="0" borderId="0" xfId="0" applyNumberFormat="1"/>
    <xf numFmtId="164" fontId="0" fillId="0" borderId="16" xfId="0" applyNumberFormat="1" applyBorder="1"/>
    <xf numFmtId="164" fontId="0" fillId="0" borderId="17" xfId="0" applyNumberFormat="1" applyBorder="1"/>
    <xf numFmtId="0" fontId="0" fillId="0" borderId="2" xfId="0" applyBorder="1"/>
    <xf numFmtId="0" fontId="0" fillId="0" borderId="3" xfId="0" applyBorder="1"/>
    <xf numFmtId="0" fontId="2" fillId="0" borderId="18" xfId="0" applyFont="1" applyBorder="1"/>
    <xf numFmtId="0" fontId="2" fillId="0" borderId="19" xfId="0" applyFont="1" applyBorder="1"/>
    <xf numFmtId="164" fontId="0" fillId="0" borderId="19" xfId="0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0" fontId="0" fillId="0" borderId="21" xfId="0" applyFill="1" applyBorder="1"/>
    <xf numFmtId="0" fontId="0" fillId="0" borderId="22" xfId="0" applyFill="1" applyBorder="1"/>
    <xf numFmtId="0" fontId="0" fillId="0" borderId="8" xfId="0" applyFill="1" applyBorder="1"/>
    <xf numFmtId="164" fontId="0" fillId="0" borderId="11" xfId="0" applyNumberFormat="1" applyBorder="1"/>
    <xf numFmtId="0" fontId="0" fillId="0" borderId="9" xfId="0" applyFill="1" applyBorder="1"/>
    <xf numFmtId="164" fontId="0" fillId="0" borderId="12" xfId="0" applyNumberFormat="1" applyBorder="1"/>
    <xf numFmtId="0" fontId="0" fillId="0" borderId="23" xfId="0" applyBorder="1"/>
    <xf numFmtId="0" fontId="0" fillId="0" borderId="24" xfId="0" applyFill="1" applyBorder="1"/>
    <xf numFmtId="0" fontId="0" fillId="0" borderId="25" xfId="0" applyBorder="1"/>
    <xf numFmtId="0" fontId="0" fillId="0" borderId="26" xfId="0" applyBorder="1"/>
    <xf numFmtId="164" fontId="0" fillId="0" borderId="27" xfId="0" applyNumberFormat="1" applyFont="1" applyFill="1" applyBorder="1"/>
    <xf numFmtId="164" fontId="2" fillId="0" borderId="19" xfId="0" applyNumberFormat="1" applyFont="1" applyFill="1" applyBorder="1"/>
    <xf numFmtId="0" fontId="2" fillId="0" borderId="2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Border="1"/>
    <xf numFmtId="164" fontId="0" fillId="0" borderId="3" xfId="0" applyNumberFormat="1" applyBorder="1"/>
    <xf numFmtId="0" fontId="0" fillId="0" borderId="24" xfId="0" applyFill="1" applyBorder="1" applyAlignment="1">
      <alignment horizontal="center"/>
    </xf>
    <xf numFmtId="164" fontId="0" fillId="0" borderId="31" xfId="0" applyNumberFormat="1" applyBorder="1"/>
    <xf numFmtId="164" fontId="0" fillId="0" borderId="32" xfId="0" applyNumberFormat="1" applyBorder="1"/>
    <xf numFmtId="0" fontId="0" fillId="0" borderId="33" xfId="0" applyFill="1" applyBorder="1"/>
    <xf numFmtId="0" fontId="2" fillId="0" borderId="2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35" xfId="0" applyBorder="1"/>
    <xf numFmtId="164" fontId="2" fillId="0" borderId="18" xfId="0" applyNumberFormat="1" applyFont="1" applyFill="1" applyBorder="1"/>
    <xf numFmtId="164" fontId="0" fillId="0" borderId="36" xfId="0" applyNumberFormat="1" applyBorder="1"/>
    <xf numFmtId="0" fontId="0" fillId="0" borderId="37" xfId="0" applyBorder="1"/>
    <xf numFmtId="0" fontId="0" fillId="0" borderId="38" xfId="0" applyBorder="1"/>
    <xf numFmtId="164" fontId="0" fillId="0" borderId="18" xfId="0" applyNumberFormat="1" applyFont="1" applyFill="1" applyBorder="1"/>
    <xf numFmtId="0" fontId="0" fillId="0" borderId="39" xfId="0" applyFill="1" applyBorder="1" applyAlignment="1">
      <alignment horizontal="center"/>
    </xf>
    <xf numFmtId="0" fontId="0" fillId="0" borderId="40" xfId="0" applyFill="1" applyBorder="1"/>
    <xf numFmtId="0" fontId="0" fillId="0" borderId="39" xfId="0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164" fontId="0" fillId="0" borderId="44" xfId="0" applyNumberFormat="1" applyBorder="1"/>
    <xf numFmtId="164" fontId="0" fillId="0" borderId="45" xfId="0" applyNumberFormat="1" applyBorder="1"/>
    <xf numFmtId="164" fontId="0" fillId="0" borderId="46" xfId="0" applyNumberFormat="1" applyBorder="1"/>
    <xf numFmtId="164" fontId="2" fillId="5" borderId="47" xfId="0" applyNumberFormat="1" applyFont="1" applyFill="1" applyBorder="1"/>
    <xf numFmtId="164" fontId="3" fillId="5" borderId="47" xfId="0" applyNumberFormat="1" applyFont="1" applyFill="1" applyBorder="1"/>
    <xf numFmtId="164" fontId="0" fillId="0" borderId="48" xfId="0" applyNumberFormat="1" applyFont="1" applyFill="1" applyBorder="1"/>
    <xf numFmtId="164" fontId="4" fillId="0" borderId="48" xfId="0" applyNumberFormat="1" applyFont="1" applyFill="1" applyBorder="1"/>
    <xf numFmtId="0" fontId="5" fillId="0" borderId="0" xfId="0" applyFont="1"/>
    <xf numFmtId="9" fontId="5" fillId="0" borderId="0" xfId="20" applyFont="1"/>
    <xf numFmtId="0" fontId="6" fillId="0" borderId="0" xfId="0" applyFont="1"/>
    <xf numFmtId="9" fontId="6" fillId="0" borderId="0" xfId="20" applyFont="1"/>
    <xf numFmtId="0" fontId="2" fillId="0" borderId="0" xfId="0" applyFont="1" applyFill="1"/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0" fillId="3" borderId="2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164" fontId="0" fillId="3" borderId="8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5" fontId="0" fillId="3" borderId="39" xfId="0" applyNumberFormat="1" applyFill="1" applyBorder="1" applyProtection="1">
      <protection locked="0"/>
    </xf>
    <xf numFmtId="164" fontId="0" fillId="3" borderId="24" xfId="0" applyNumberFormat="1" applyFill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 c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F7418-489F-3C4C-A768-09C90A5C89E2}">
  <dimension ref="A1:F18"/>
  <sheetViews>
    <sheetView showGridLines="0" workbookViewId="0" topLeftCell="A1">
      <selection activeCell="B7" sqref="B7"/>
    </sheetView>
  </sheetViews>
  <sheetFormatPr defaultColWidth="11.00390625" defaultRowHeight="15.75"/>
  <cols>
    <col min="1" max="1" width="4.875" style="0" customWidth="1"/>
    <col min="2" max="2" width="58.125" style="0" customWidth="1"/>
  </cols>
  <sheetData>
    <row r="1" ht="15.75">
      <c r="A1" s="1" t="s">
        <v>5</v>
      </c>
    </row>
    <row r="2" spans="3:6" ht="15.75">
      <c r="C2" s="80" t="s">
        <v>10</v>
      </c>
      <c r="D2" s="81"/>
      <c r="E2" s="81"/>
      <c r="F2" s="82"/>
    </row>
    <row r="3" spans="1:6" s="2" customFormat="1" ht="17">
      <c r="A3" s="3" t="s">
        <v>3</v>
      </c>
      <c r="B3" s="3" t="s">
        <v>0</v>
      </c>
      <c r="C3" s="3" t="s">
        <v>6</v>
      </c>
      <c r="D3" s="3" t="s">
        <v>7</v>
      </c>
      <c r="E3" s="3" t="s">
        <v>8</v>
      </c>
      <c r="F3" s="3" t="s">
        <v>9</v>
      </c>
    </row>
    <row r="4" spans="1:6" ht="15.75">
      <c r="A4" s="10">
        <v>1</v>
      </c>
      <c r="B4" s="11" t="s">
        <v>11</v>
      </c>
      <c r="C4" s="4">
        <v>45000</v>
      </c>
      <c r="D4" s="4">
        <f aca="true" t="shared" si="0" ref="D4:D11">C4</f>
        <v>45000</v>
      </c>
      <c r="E4" s="4">
        <f>C4</f>
        <v>45000</v>
      </c>
      <c r="F4" s="16">
        <f>C4</f>
        <v>45000</v>
      </c>
    </row>
    <row r="5" spans="1:6" ht="15.75">
      <c r="A5" s="12">
        <v>2</v>
      </c>
      <c r="B5" s="13" t="s">
        <v>12</v>
      </c>
      <c r="C5" s="5">
        <v>25000</v>
      </c>
      <c r="D5" s="5">
        <f t="shared" si="0"/>
        <v>25000</v>
      </c>
      <c r="E5" s="5">
        <f aca="true" t="shared" si="1" ref="E5:F7">D5</f>
        <v>25000</v>
      </c>
      <c r="F5" s="17">
        <f t="shared" si="1"/>
        <v>25000</v>
      </c>
    </row>
    <row r="6" spans="1:6" ht="15.75">
      <c r="A6" s="12">
        <v>3</v>
      </c>
      <c r="B6" s="13" t="s">
        <v>13</v>
      </c>
      <c r="C6" s="5">
        <v>15000</v>
      </c>
      <c r="D6" s="5">
        <f t="shared" si="0"/>
        <v>15000</v>
      </c>
      <c r="E6" s="5">
        <f t="shared" si="1"/>
        <v>15000</v>
      </c>
      <c r="F6" s="17">
        <f t="shared" si="1"/>
        <v>15000</v>
      </c>
    </row>
    <row r="7" spans="1:6" ht="15.75">
      <c r="A7" s="12">
        <v>4</v>
      </c>
      <c r="B7" s="13" t="s">
        <v>14</v>
      </c>
      <c r="C7" s="5">
        <v>3500</v>
      </c>
      <c r="D7" s="5">
        <f t="shared" si="0"/>
        <v>3500</v>
      </c>
      <c r="E7" s="5">
        <f t="shared" si="1"/>
        <v>3500</v>
      </c>
      <c r="F7" s="17">
        <f t="shared" si="1"/>
        <v>3500</v>
      </c>
    </row>
    <row r="8" spans="1:6" ht="15.75">
      <c r="A8" s="12">
        <v>5</v>
      </c>
      <c r="B8" s="13" t="s">
        <v>1</v>
      </c>
      <c r="C8" s="5">
        <v>1500</v>
      </c>
      <c r="D8" s="5">
        <f t="shared" si="0"/>
        <v>1500</v>
      </c>
      <c r="E8" s="19"/>
      <c r="F8" s="20"/>
    </row>
    <row r="9" spans="1:6" ht="15.75">
      <c r="A9" s="12">
        <v>6</v>
      </c>
      <c r="B9" s="13" t="s">
        <v>15</v>
      </c>
      <c r="C9" s="5">
        <v>7800</v>
      </c>
      <c r="D9" s="5">
        <f t="shared" si="0"/>
        <v>7800</v>
      </c>
      <c r="E9" s="19"/>
      <c r="F9" s="20"/>
    </row>
    <row r="10" spans="1:6" ht="15.75">
      <c r="A10" s="12">
        <v>7</v>
      </c>
      <c r="B10" s="13" t="s">
        <v>4</v>
      </c>
      <c r="C10" s="5">
        <v>80000</v>
      </c>
      <c r="D10" s="5">
        <f t="shared" si="0"/>
        <v>80000</v>
      </c>
      <c r="E10" s="5">
        <v>30000</v>
      </c>
      <c r="F10" s="17">
        <v>30000</v>
      </c>
    </row>
    <row r="11" spans="1:6" ht="15.75">
      <c r="A11" s="12">
        <v>8</v>
      </c>
      <c r="B11" s="13" t="s">
        <v>16</v>
      </c>
      <c r="C11" s="5">
        <v>1000</v>
      </c>
      <c r="D11" s="5">
        <f t="shared" si="0"/>
        <v>1000</v>
      </c>
      <c r="E11" s="19"/>
      <c r="F11" s="20"/>
    </row>
    <row r="12" spans="1:6" ht="15.75">
      <c r="A12" s="12">
        <v>9</v>
      </c>
      <c r="B12" s="13" t="s">
        <v>17</v>
      </c>
      <c r="C12" s="19"/>
      <c r="D12" s="5">
        <v>350000</v>
      </c>
      <c r="E12" s="19"/>
      <c r="F12" s="17">
        <v>350000</v>
      </c>
    </row>
    <row r="13" spans="1:6" ht="15.75">
      <c r="A13" s="14">
        <v>10</v>
      </c>
      <c r="B13" s="15" t="s">
        <v>18</v>
      </c>
      <c r="C13" s="6">
        <v>75000</v>
      </c>
      <c r="D13" s="6">
        <v>95000</v>
      </c>
      <c r="E13" s="6">
        <v>35000</v>
      </c>
      <c r="F13" s="18">
        <v>55000</v>
      </c>
    </row>
    <row r="14" spans="1:6" ht="15.75">
      <c r="A14" s="7" t="s">
        <v>2</v>
      </c>
      <c r="B14" s="8"/>
      <c r="C14" s="9">
        <f aca="true" t="shared" si="2" ref="C14:F14">SUM(C4:C13)</f>
        <v>253800</v>
      </c>
      <c r="D14" s="9">
        <f t="shared" si="2"/>
        <v>623800</v>
      </c>
      <c r="E14" s="9">
        <f t="shared" si="2"/>
        <v>153500</v>
      </c>
      <c r="F14" s="9">
        <f t="shared" si="2"/>
        <v>523500</v>
      </c>
    </row>
    <row r="16" spans="1:6" ht="15.75">
      <c r="A16" t="s">
        <v>19</v>
      </c>
      <c r="C16">
        <v>15</v>
      </c>
      <c r="D16">
        <v>15</v>
      </c>
      <c r="E16">
        <v>150</v>
      </c>
      <c r="F16">
        <v>75</v>
      </c>
    </row>
    <row r="18" spans="1:6" ht="15.75">
      <c r="A18" t="s">
        <v>20</v>
      </c>
      <c r="C18" s="21">
        <f>C16*C14</f>
        <v>3807000</v>
      </c>
      <c r="D18" s="21">
        <f>D16*D14</f>
        <v>9357000</v>
      </c>
      <c r="E18" s="21">
        <f>E16*E14</f>
        <v>23025000</v>
      </c>
      <c r="F18" s="21">
        <f>F16*F14</f>
        <v>39262500</v>
      </c>
    </row>
  </sheetData>
  <mergeCells count="1">
    <mergeCell ref="C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04FBC-93C5-934A-BECC-1D7D9D1144A0}">
  <dimension ref="A1:M28"/>
  <sheetViews>
    <sheetView showGridLines="0" workbookViewId="0" topLeftCell="A1">
      <selection activeCell="D9" sqref="D9"/>
    </sheetView>
  </sheetViews>
  <sheetFormatPr defaultColWidth="11.00390625" defaultRowHeight="15.75"/>
  <cols>
    <col min="1" max="1" width="5.375" style="0" customWidth="1"/>
    <col min="2" max="2" width="49.125" style="0" bestFit="1" customWidth="1"/>
    <col min="3" max="3" width="11.125" style="0" customWidth="1"/>
  </cols>
  <sheetData>
    <row r="1" ht="15.75">
      <c r="A1" s="1" t="s">
        <v>5</v>
      </c>
    </row>
    <row r="2" ht="15.75">
      <c r="A2" s="1"/>
    </row>
    <row r="3" spans="1:2" ht="15.75">
      <c r="A3" s="1" t="s">
        <v>34</v>
      </c>
      <c r="B3" s="79" t="s">
        <v>40</v>
      </c>
    </row>
    <row r="5" spans="3:13" ht="15.75">
      <c r="C5" s="83" t="s">
        <v>45</v>
      </c>
      <c r="D5" s="84"/>
      <c r="E5" s="84"/>
      <c r="F5" s="85"/>
      <c r="G5" s="86" t="s">
        <v>36</v>
      </c>
      <c r="H5" s="86"/>
      <c r="I5" s="86"/>
      <c r="J5" s="83" t="s">
        <v>46</v>
      </c>
      <c r="K5" s="84"/>
      <c r="L5" s="85"/>
      <c r="M5" s="87" t="s">
        <v>44</v>
      </c>
    </row>
    <row r="6" spans="1:13" ht="51">
      <c r="A6" s="3" t="s">
        <v>3</v>
      </c>
      <c r="B6" s="32" t="s">
        <v>25</v>
      </c>
      <c r="C6" s="3" t="s">
        <v>24</v>
      </c>
      <c r="D6" s="3" t="s">
        <v>27</v>
      </c>
      <c r="E6" s="3" t="s">
        <v>26</v>
      </c>
      <c r="F6" s="3" t="s">
        <v>39</v>
      </c>
      <c r="G6" s="3" t="s">
        <v>27</v>
      </c>
      <c r="H6" s="3" t="s">
        <v>26</v>
      </c>
      <c r="I6" s="3" t="s">
        <v>36</v>
      </c>
      <c r="J6" s="3" t="s">
        <v>27</v>
      </c>
      <c r="K6" s="3" t="s">
        <v>26</v>
      </c>
      <c r="L6" s="3" t="s">
        <v>35</v>
      </c>
      <c r="M6" s="88"/>
    </row>
    <row r="7" spans="1:13" ht="15.75">
      <c r="A7" s="45" t="s">
        <v>49</v>
      </c>
      <c r="B7" s="46"/>
      <c r="C7" s="54"/>
      <c r="D7" s="46"/>
      <c r="E7" s="46"/>
      <c r="F7" s="55">
        <v>1</v>
      </c>
      <c r="G7" s="54"/>
      <c r="H7" s="46"/>
      <c r="I7" s="55">
        <v>2</v>
      </c>
      <c r="J7" s="54"/>
      <c r="K7" s="46"/>
      <c r="L7" s="55">
        <v>3</v>
      </c>
      <c r="M7" s="47"/>
    </row>
    <row r="8" spans="1:13" ht="15.75">
      <c r="A8" s="22">
        <v>1</v>
      </c>
      <c r="B8" s="33" t="s">
        <v>11</v>
      </c>
      <c r="C8" s="35" t="s">
        <v>23</v>
      </c>
      <c r="D8" s="91"/>
      <c r="E8" s="89">
        <v>14</v>
      </c>
      <c r="F8" s="36">
        <f>$E$8*D8</f>
        <v>0</v>
      </c>
      <c r="G8" s="93">
        <f>D8</f>
        <v>0</v>
      </c>
      <c r="H8" s="27">
        <f>ROUNDUP($E$8*10%,0)</f>
        <v>2</v>
      </c>
      <c r="I8" s="36">
        <f>H8*G8</f>
        <v>0</v>
      </c>
      <c r="J8" s="59"/>
      <c r="K8" s="48"/>
      <c r="L8" s="60"/>
      <c r="M8" s="25">
        <f>F8+I8+L8</f>
        <v>0</v>
      </c>
    </row>
    <row r="9" spans="1:13" ht="15.75">
      <c r="A9" s="23">
        <v>2</v>
      </c>
      <c r="B9" s="34" t="s">
        <v>12</v>
      </c>
      <c r="C9" s="37" t="s">
        <v>23</v>
      </c>
      <c r="D9" s="92"/>
      <c r="E9" s="90"/>
      <c r="F9" s="38">
        <f aca="true" t="shared" si="0" ref="F9:F19">$E$8*D9</f>
        <v>0</v>
      </c>
      <c r="G9" s="94">
        <f aca="true" t="shared" si="1" ref="G9:G14">D9</f>
        <v>0</v>
      </c>
      <c r="H9" s="28">
        <f>ROUNDUP($E$8*30%,0)</f>
        <v>5</v>
      </c>
      <c r="I9" s="38">
        <f aca="true" t="shared" si="2" ref="I9:I14">H9*G9</f>
        <v>0</v>
      </c>
      <c r="J9" s="39"/>
      <c r="K9" s="19"/>
      <c r="L9" s="20"/>
      <c r="M9" s="26">
        <f aca="true" t="shared" si="3" ref="M9:M24">F9+I9+L9</f>
        <v>0</v>
      </c>
    </row>
    <row r="10" spans="1:13" ht="15.75">
      <c r="A10" s="23">
        <v>3</v>
      </c>
      <c r="B10" s="34" t="s">
        <v>13</v>
      </c>
      <c r="C10" s="37" t="s">
        <v>23</v>
      </c>
      <c r="D10" s="92"/>
      <c r="E10" s="90"/>
      <c r="F10" s="38">
        <f t="shared" si="0"/>
        <v>0</v>
      </c>
      <c r="G10" s="94">
        <f t="shared" si="1"/>
        <v>0</v>
      </c>
      <c r="H10" s="28">
        <f>ROUNDUP($E$8*25%,0)</f>
        <v>4</v>
      </c>
      <c r="I10" s="38">
        <f t="shared" si="2"/>
        <v>0</v>
      </c>
      <c r="J10" s="39"/>
      <c r="K10" s="19"/>
      <c r="L10" s="20"/>
      <c r="M10" s="26">
        <f t="shared" si="3"/>
        <v>0</v>
      </c>
    </row>
    <row r="11" spans="1:13" ht="15.75">
      <c r="A11" s="23">
        <v>4</v>
      </c>
      <c r="B11" s="34" t="s">
        <v>14</v>
      </c>
      <c r="C11" s="37" t="s">
        <v>23</v>
      </c>
      <c r="D11" s="92"/>
      <c r="E11" s="90"/>
      <c r="F11" s="38">
        <f t="shared" si="0"/>
        <v>0</v>
      </c>
      <c r="G11" s="94">
        <f t="shared" si="1"/>
        <v>0</v>
      </c>
      <c r="H11" s="28">
        <f>ROUNDUP($E$8*5%,0)</f>
        <v>1</v>
      </c>
      <c r="I11" s="38">
        <f t="shared" si="2"/>
        <v>0</v>
      </c>
      <c r="J11" s="39"/>
      <c r="K11" s="19"/>
      <c r="L11" s="20"/>
      <c r="M11" s="26">
        <f t="shared" si="3"/>
        <v>0</v>
      </c>
    </row>
    <row r="12" spans="1:13" ht="15.75">
      <c r="A12" s="23">
        <v>5</v>
      </c>
      <c r="B12" s="34" t="s">
        <v>1</v>
      </c>
      <c r="C12" s="37" t="s">
        <v>23</v>
      </c>
      <c r="D12" s="92"/>
      <c r="E12" s="90"/>
      <c r="F12" s="38">
        <f t="shared" si="0"/>
        <v>0</v>
      </c>
      <c r="G12" s="94">
        <f t="shared" si="1"/>
        <v>0</v>
      </c>
      <c r="H12" s="28">
        <f>ROUNDUP($E$8*10%,0)</f>
        <v>2</v>
      </c>
      <c r="I12" s="38">
        <f t="shared" si="2"/>
        <v>0</v>
      </c>
      <c r="J12" s="39"/>
      <c r="K12" s="19"/>
      <c r="L12" s="20"/>
      <c r="M12" s="26">
        <f t="shared" si="3"/>
        <v>0</v>
      </c>
    </row>
    <row r="13" spans="1:13" ht="15.75">
      <c r="A13" s="23">
        <v>6</v>
      </c>
      <c r="B13" s="34" t="s">
        <v>15</v>
      </c>
      <c r="C13" s="37" t="s">
        <v>23</v>
      </c>
      <c r="D13" s="92"/>
      <c r="E13" s="90"/>
      <c r="F13" s="38">
        <f t="shared" si="0"/>
        <v>0</v>
      </c>
      <c r="G13" s="94">
        <f t="shared" si="1"/>
        <v>0</v>
      </c>
      <c r="H13" s="28">
        <f>ROUNDUP($E$8*10%,0)</f>
        <v>2</v>
      </c>
      <c r="I13" s="38">
        <f t="shared" si="2"/>
        <v>0</v>
      </c>
      <c r="J13" s="39"/>
      <c r="K13" s="19"/>
      <c r="L13" s="20"/>
      <c r="M13" s="26">
        <f t="shared" si="3"/>
        <v>0</v>
      </c>
    </row>
    <row r="14" spans="1:13" ht="15.75">
      <c r="A14" s="23">
        <v>7</v>
      </c>
      <c r="B14" s="34" t="s">
        <v>16</v>
      </c>
      <c r="C14" s="37" t="s">
        <v>23</v>
      </c>
      <c r="D14" s="92"/>
      <c r="E14" s="90"/>
      <c r="F14" s="38">
        <f t="shared" si="0"/>
        <v>0</v>
      </c>
      <c r="G14" s="94">
        <f t="shared" si="1"/>
        <v>0</v>
      </c>
      <c r="H14" s="28">
        <f>ROUNDUP($E$8*10%,0)</f>
        <v>2</v>
      </c>
      <c r="I14" s="38">
        <f t="shared" si="2"/>
        <v>0</v>
      </c>
      <c r="J14" s="39"/>
      <c r="K14" s="19"/>
      <c r="L14" s="20"/>
      <c r="M14" s="26">
        <f t="shared" si="3"/>
        <v>0</v>
      </c>
    </row>
    <row r="15" spans="1:13" ht="15.75">
      <c r="A15" s="23">
        <v>8</v>
      </c>
      <c r="B15" s="34" t="s">
        <v>4</v>
      </c>
      <c r="C15" s="37" t="s">
        <v>23</v>
      </c>
      <c r="D15" s="92"/>
      <c r="E15" s="90"/>
      <c r="F15" s="38">
        <f t="shared" si="0"/>
        <v>0</v>
      </c>
      <c r="G15" s="39"/>
      <c r="H15" s="19"/>
      <c r="I15" s="20"/>
      <c r="J15" s="39"/>
      <c r="K15" s="19"/>
      <c r="L15" s="20"/>
      <c r="M15" s="26">
        <f t="shared" si="3"/>
        <v>0</v>
      </c>
    </row>
    <row r="16" spans="1:13" ht="15.75">
      <c r="A16" s="23">
        <v>9</v>
      </c>
      <c r="B16" s="34" t="s">
        <v>50</v>
      </c>
      <c r="C16" s="37" t="s">
        <v>23</v>
      </c>
      <c r="D16" s="19"/>
      <c r="E16" s="90"/>
      <c r="F16" s="38">
        <f t="shared" si="0"/>
        <v>0</v>
      </c>
      <c r="G16" s="39"/>
      <c r="H16" s="19"/>
      <c r="I16" s="20"/>
      <c r="J16" s="39"/>
      <c r="K16" s="19"/>
      <c r="L16" s="20"/>
      <c r="M16" s="26">
        <f t="shared" si="3"/>
        <v>0</v>
      </c>
    </row>
    <row r="17" spans="1:13" ht="15.75">
      <c r="A17" s="23">
        <v>10</v>
      </c>
      <c r="B17" s="34" t="s">
        <v>21</v>
      </c>
      <c r="C17" s="37" t="s">
        <v>23</v>
      </c>
      <c r="D17" s="92"/>
      <c r="E17" s="90"/>
      <c r="F17" s="38">
        <f t="shared" si="0"/>
        <v>0</v>
      </c>
      <c r="G17" s="39"/>
      <c r="H17" s="19"/>
      <c r="I17" s="20"/>
      <c r="J17" s="39"/>
      <c r="K17" s="19"/>
      <c r="L17" s="20"/>
      <c r="M17" s="26">
        <f t="shared" si="3"/>
        <v>0</v>
      </c>
    </row>
    <row r="18" spans="1:13" ht="15.75">
      <c r="A18" s="23">
        <v>11</v>
      </c>
      <c r="B18" s="34" t="s">
        <v>22</v>
      </c>
      <c r="C18" s="37" t="s">
        <v>23</v>
      </c>
      <c r="D18" s="92"/>
      <c r="E18" s="90"/>
      <c r="F18" s="38">
        <f t="shared" si="0"/>
        <v>0</v>
      </c>
      <c r="G18" s="39"/>
      <c r="H18" s="19"/>
      <c r="I18" s="20"/>
      <c r="J18" s="39"/>
      <c r="K18" s="19"/>
      <c r="L18" s="20"/>
      <c r="M18" s="26">
        <f t="shared" si="3"/>
        <v>0</v>
      </c>
    </row>
    <row r="19" spans="1:13" ht="15.75">
      <c r="A19" s="23">
        <v>12</v>
      </c>
      <c r="B19" s="34" t="s">
        <v>18</v>
      </c>
      <c r="C19" s="37" t="s">
        <v>23</v>
      </c>
      <c r="D19" s="92"/>
      <c r="E19" s="90"/>
      <c r="F19" s="38">
        <f t="shared" si="0"/>
        <v>0</v>
      </c>
      <c r="G19" s="39"/>
      <c r="H19" s="19"/>
      <c r="I19" s="20"/>
      <c r="J19" s="39"/>
      <c r="K19" s="19"/>
      <c r="L19" s="20"/>
      <c r="M19" s="26">
        <f t="shared" si="3"/>
        <v>0</v>
      </c>
    </row>
    <row r="20" spans="1:13" ht="15.75">
      <c r="A20" s="23">
        <v>13</v>
      </c>
      <c r="B20" s="34" t="s">
        <v>28</v>
      </c>
      <c r="C20" s="37" t="s">
        <v>37</v>
      </c>
      <c r="D20" s="19"/>
      <c r="E20" s="19"/>
      <c r="F20" s="20"/>
      <c r="G20" s="39"/>
      <c r="H20" s="19"/>
      <c r="I20" s="20"/>
      <c r="J20" s="94"/>
      <c r="K20" s="49">
        <f>$E$8*2</f>
        <v>28</v>
      </c>
      <c r="L20" s="38">
        <f>K20*J20</f>
        <v>0</v>
      </c>
      <c r="M20" s="26">
        <f t="shared" si="3"/>
        <v>0</v>
      </c>
    </row>
    <row r="21" spans="1:13" ht="15.75">
      <c r="A21" s="23">
        <v>14</v>
      </c>
      <c r="B21" s="34" t="s">
        <v>29</v>
      </c>
      <c r="C21" s="37" t="s">
        <v>37</v>
      </c>
      <c r="D21" s="19"/>
      <c r="E21" s="19"/>
      <c r="F21" s="20"/>
      <c r="G21" s="39"/>
      <c r="H21" s="19"/>
      <c r="I21" s="20"/>
      <c r="J21" s="94"/>
      <c r="K21" s="49">
        <f>$E$8*8</f>
        <v>112</v>
      </c>
      <c r="L21" s="38">
        <f aca="true" t="shared" si="4" ref="L21:L24">K21*J21</f>
        <v>0</v>
      </c>
      <c r="M21" s="26">
        <f t="shared" si="3"/>
        <v>0</v>
      </c>
    </row>
    <row r="22" spans="1:13" ht="15.75">
      <c r="A22" s="23">
        <v>14</v>
      </c>
      <c r="B22" s="34" t="s">
        <v>32</v>
      </c>
      <c r="C22" s="37" t="s">
        <v>38</v>
      </c>
      <c r="D22" s="19"/>
      <c r="E22" s="19"/>
      <c r="F22" s="20"/>
      <c r="G22" s="39"/>
      <c r="H22" s="19"/>
      <c r="I22" s="20"/>
      <c r="J22" s="94"/>
      <c r="K22" s="49">
        <v>48</v>
      </c>
      <c r="L22" s="38">
        <f t="shared" si="4"/>
        <v>0</v>
      </c>
      <c r="M22" s="26">
        <f t="shared" si="3"/>
        <v>0</v>
      </c>
    </row>
    <row r="23" spans="1:13" ht="15.75">
      <c r="A23" s="62">
        <v>15</v>
      </c>
      <c r="B23" s="63" t="s">
        <v>47</v>
      </c>
      <c r="C23" s="64" t="s">
        <v>48</v>
      </c>
      <c r="D23" s="65"/>
      <c r="E23" s="65"/>
      <c r="F23" s="66"/>
      <c r="G23" s="67"/>
      <c r="H23" s="65"/>
      <c r="I23" s="66"/>
      <c r="J23" s="95"/>
      <c r="K23" s="68">
        <f>E8*48*40</f>
        <v>26880</v>
      </c>
      <c r="L23" s="69">
        <f aca="true" t="shared" si="5" ref="L23">K23*J23</f>
        <v>0</v>
      </c>
      <c r="M23" s="70">
        <f aca="true" t="shared" si="6" ref="M23">F23+I23+L23</f>
        <v>0</v>
      </c>
    </row>
    <row r="24" spans="1:13" ht="17" thickBot="1">
      <c r="A24" s="50">
        <v>16</v>
      </c>
      <c r="B24" s="53" t="s">
        <v>30</v>
      </c>
      <c r="C24" s="40" t="s">
        <v>31</v>
      </c>
      <c r="D24" s="41"/>
      <c r="E24" s="41"/>
      <c r="F24" s="42"/>
      <c r="G24" s="56"/>
      <c r="H24" s="41"/>
      <c r="I24" s="42"/>
      <c r="J24" s="96"/>
      <c r="K24" s="51">
        <f>$E$8*200</f>
        <v>2800</v>
      </c>
      <c r="L24" s="52">
        <f t="shared" si="4"/>
        <v>0</v>
      </c>
      <c r="M24" s="58">
        <f t="shared" si="3"/>
        <v>0</v>
      </c>
    </row>
    <row r="25" spans="1:13" ht="17" thickTop="1">
      <c r="A25" s="29" t="s">
        <v>2</v>
      </c>
      <c r="B25" s="30"/>
      <c r="C25" s="29"/>
      <c r="D25" s="31"/>
      <c r="E25" s="43"/>
      <c r="F25" s="74">
        <f>SUM(F8:F24)</f>
        <v>0</v>
      </c>
      <c r="G25" s="57"/>
      <c r="H25" s="44"/>
      <c r="I25" s="74">
        <f>SUM(I8:I24)</f>
        <v>0</v>
      </c>
      <c r="J25" s="61"/>
      <c r="K25" s="31"/>
      <c r="L25" s="74">
        <f>SUM(L8:L24)</f>
        <v>0</v>
      </c>
      <c r="M25" s="72">
        <f>SUM(M8:M24)</f>
        <v>0</v>
      </c>
    </row>
    <row r="26" spans="1:13" ht="15.75">
      <c r="A26" s="75"/>
      <c r="B26" s="75"/>
      <c r="C26" s="75"/>
      <c r="D26" s="75"/>
      <c r="E26" s="75"/>
      <c r="F26" s="76"/>
      <c r="G26" s="75"/>
      <c r="H26" s="75"/>
      <c r="I26" s="76"/>
      <c r="J26" s="75"/>
      <c r="K26" s="75"/>
      <c r="L26" s="76"/>
      <c r="M26" s="76"/>
    </row>
    <row r="28" spans="11:13" ht="15.75">
      <c r="K28" s="24"/>
      <c r="L28" s="24"/>
      <c r="M28" s="24"/>
    </row>
  </sheetData>
  <sheetProtection algorithmName="SHA-512" hashValue="Faammzom16BoYnpun+9RZaAC/M3nEH4JKhAn0IsSUKH2N3Zh1lHRFbC1N2Nl33enl7OyMqien+bXjzOgkagnZg==" saltValue="T2UN6zMDxZkrdOV9Bg+fhw==" spinCount="100000" sheet="1" objects="1" scenarios="1" selectLockedCells="1"/>
  <mergeCells count="5">
    <mergeCell ref="C5:F5"/>
    <mergeCell ref="G5:I5"/>
    <mergeCell ref="J5:L5"/>
    <mergeCell ref="M5:M6"/>
    <mergeCell ref="E8:E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92D9A-0AD5-7149-8D04-DEB5D5A1EA8C}">
  <dimension ref="A1:M28"/>
  <sheetViews>
    <sheetView showGridLines="0" workbookViewId="0" topLeftCell="A1">
      <selection activeCell="D11" sqref="D11"/>
    </sheetView>
  </sheetViews>
  <sheetFormatPr defaultColWidth="11.00390625" defaultRowHeight="15.75"/>
  <cols>
    <col min="1" max="1" width="5.375" style="0" customWidth="1"/>
    <col min="2" max="2" width="49.125" style="0" bestFit="1" customWidth="1"/>
    <col min="3" max="3" width="11.125" style="0" customWidth="1"/>
  </cols>
  <sheetData>
    <row r="1" ht="15.75">
      <c r="A1" s="1" t="s">
        <v>33</v>
      </c>
    </row>
    <row r="2" ht="15.75">
      <c r="A2" s="1"/>
    </row>
    <row r="3" spans="1:2" ht="15.75">
      <c r="A3" s="1" t="s">
        <v>34</v>
      </c>
      <c r="B3" s="79" t="s">
        <v>41</v>
      </c>
    </row>
    <row r="5" spans="3:13" ht="15.75">
      <c r="C5" s="83" t="s">
        <v>45</v>
      </c>
      <c r="D5" s="84"/>
      <c r="E5" s="84"/>
      <c r="F5" s="85"/>
      <c r="G5" s="86" t="s">
        <v>36</v>
      </c>
      <c r="H5" s="86"/>
      <c r="I5" s="86"/>
      <c r="J5" s="83" t="s">
        <v>46</v>
      </c>
      <c r="K5" s="84"/>
      <c r="L5" s="85"/>
      <c r="M5" s="87" t="s">
        <v>44</v>
      </c>
    </row>
    <row r="6" spans="1:13" ht="51">
      <c r="A6" s="3" t="s">
        <v>3</v>
      </c>
      <c r="B6" s="32" t="s">
        <v>25</v>
      </c>
      <c r="C6" s="3" t="s">
        <v>24</v>
      </c>
      <c r="D6" s="3" t="s">
        <v>27</v>
      </c>
      <c r="E6" s="3" t="s">
        <v>26</v>
      </c>
      <c r="F6" s="3" t="s">
        <v>39</v>
      </c>
      <c r="G6" s="3" t="s">
        <v>27</v>
      </c>
      <c r="H6" s="3" t="s">
        <v>26</v>
      </c>
      <c r="I6" s="3" t="s">
        <v>36</v>
      </c>
      <c r="J6" s="3" t="s">
        <v>27</v>
      </c>
      <c r="K6" s="3" t="s">
        <v>26</v>
      </c>
      <c r="L6" s="3" t="s">
        <v>35</v>
      </c>
      <c r="M6" s="88"/>
    </row>
    <row r="7" spans="1:13" ht="15.75">
      <c r="A7" s="45" t="s">
        <v>49</v>
      </c>
      <c r="B7" s="46"/>
      <c r="C7" s="54"/>
      <c r="D7" s="46"/>
      <c r="E7" s="46"/>
      <c r="F7" s="55">
        <v>1</v>
      </c>
      <c r="G7" s="54"/>
      <c r="H7" s="46"/>
      <c r="I7" s="55">
        <v>2</v>
      </c>
      <c r="J7" s="54"/>
      <c r="K7" s="46"/>
      <c r="L7" s="55">
        <v>3</v>
      </c>
      <c r="M7" s="47"/>
    </row>
    <row r="8" spans="1:13" ht="15.75">
      <c r="A8" s="22">
        <v>1</v>
      </c>
      <c r="B8" s="33" t="s">
        <v>11</v>
      </c>
      <c r="C8" s="35" t="s">
        <v>23</v>
      </c>
      <c r="D8" s="91"/>
      <c r="E8" s="89">
        <v>15</v>
      </c>
      <c r="F8" s="36">
        <f>$E$8*D8</f>
        <v>0</v>
      </c>
      <c r="G8" s="93">
        <f>D8</f>
        <v>0</v>
      </c>
      <c r="H8" s="27">
        <f>ROUNDUP($E$8*10%,0)</f>
        <v>2</v>
      </c>
      <c r="I8" s="36">
        <f>H8*G8</f>
        <v>0</v>
      </c>
      <c r="J8" s="59"/>
      <c r="K8" s="48"/>
      <c r="L8" s="60"/>
      <c r="M8" s="25">
        <f>F8+I8+L8</f>
        <v>0</v>
      </c>
    </row>
    <row r="9" spans="1:13" ht="15.75">
      <c r="A9" s="23">
        <v>2</v>
      </c>
      <c r="B9" s="34" t="s">
        <v>12</v>
      </c>
      <c r="C9" s="37" t="s">
        <v>23</v>
      </c>
      <c r="D9" s="92"/>
      <c r="E9" s="90"/>
      <c r="F9" s="38">
        <f aca="true" t="shared" si="0" ref="F9:F19">$E$8*D9</f>
        <v>0</v>
      </c>
      <c r="G9" s="94">
        <f aca="true" t="shared" si="1" ref="G9:G14">D9</f>
        <v>0</v>
      </c>
      <c r="H9" s="28">
        <f>ROUNDUP($E$8*30%,0)</f>
        <v>5</v>
      </c>
      <c r="I9" s="38">
        <f aca="true" t="shared" si="2" ref="I9:I14">H9*G9</f>
        <v>0</v>
      </c>
      <c r="J9" s="39"/>
      <c r="K9" s="19"/>
      <c r="L9" s="20"/>
      <c r="M9" s="26">
        <f aca="true" t="shared" si="3" ref="M9:M24">F9+I9+L9</f>
        <v>0</v>
      </c>
    </row>
    <row r="10" spans="1:13" ht="15.75">
      <c r="A10" s="23">
        <v>3</v>
      </c>
      <c r="B10" s="34" t="s">
        <v>13</v>
      </c>
      <c r="C10" s="37" t="s">
        <v>23</v>
      </c>
      <c r="D10" s="92"/>
      <c r="E10" s="90"/>
      <c r="F10" s="38">
        <f t="shared" si="0"/>
        <v>0</v>
      </c>
      <c r="G10" s="94">
        <f t="shared" si="1"/>
        <v>0</v>
      </c>
      <c r="H10" s="28">
        <f>ROUNDUP($E$8*25%,0)</f>
        <v>4</v>
      </c>
      <c r="I10" s="38">
        <f t="shared" si="2"/>
        <v>0</v>
      </c>
      <c r="J10" s="39"/>
      <c r="K10" s="19"/>
      <c r="L10" s="20"/>
      <c r="M10" s="26">
        <f t="shared" si="3"/>
        <v>0</v>
      </c>
    </row>
    <row r="11" spans="1:13" ht="15.75">
      <c r="A11" s="23">
        <v>4</v>
      </c>
      <c r="B11" s="34" t="s">
        <v>14</v>
      </c>
      <c r="C11" s="37" t="s">
        <v>23</v>
      </c>
      <c r="D11" s="92"/>
      <c r="E11" s="90"/>
      <c r="F11" s="38">
        <f t="shared" si="0"/>
        <v>0</v>
      </c>
      <c r="G11" s="94">
        <f t="shared" si="1"/>
        <v>0</v>
      </c>
      <c r="H11" s="28">
        <f>ROUNDUP($E$8*5%,0)</f>
        <v>1</v>
      </c>
      <c r="I11" s="38">
        <f t="shared" si="2"/>
        <v>0</v>
      </c>
      <c r="J11" s="39"/>
      <c r="K11" s="19"/>
      <c r="L11" s="20"/>
      <c r="M11" s="26">
        <f t="shared" si="3"/>
        <v>0</v>
      </c>
    </row>
    <row r="12" spans="1:13" ht="15.75">
      <c r="A12" s="23">
        <v>5</v>
      </c>
      <c r="B12" s="34" t="s">
        <v>1</v>
      </c>
      <c r="C12" s="37" t="s">
        <v>23</v>
      </c>
      <c r="D12" s="92"/>
      <c r="E12" s="90"/>
      <c r="F12" s="38">
        <f t="shared" si="0"/>
        <v>0</v>
      </c>
      <c r="G12" s="94">
        <f t="shared" si="1"/>
        <v>0</v>
      </c>
      <c r="H12" s="28">
        <f>ROUNDUP($E$8*10%,0)</f>
        <v>2</v>
      </c>
      <c r="I12" s="38">
        <f t="shared" si="2"/>
        <v>0</v>
      </c>
      <c r="J12" s="39"/>
      <c r="K12" s="19"/>
      <c r="L12" s="20"/>
      <c r="M12" s="26">
        <f t="shared" si="3"/>
        <v>0</v>
      </c>
    </row>
    <row r="13" spans="1:13" ht="15.75">
      <c r="A13" s="23">
        <v>6</v>
      </c>
      <c r="B13" s="34" t="s">
        <v>15</v>
      </c>
      <c r="C13" s="37" t="s">
        <v>23</v>
      </c>
      <c r="D13" s="92"/>
      <c r="E13" s="90"/>
      <c r="F13" s="38">
        <f t="shared" si="0"/>
        <v>0</v>
      </c>
      <c r="G13" s="94">
        <f t="shared" si="1"/>
        <v>0</v>
      </c>
      <c r="H13" s="28">
        <f>ROUNDUP($E$8*10%,0)</f>
        <v>2</v>
      </c>
      <c r="I13" s="38">
        <f t="shared" si="2"/>
        <v>0</v>
      </c>
      <c r="J13" s="39"/>
      <c r="K13" s="19"/>
      <c r="L13" s="20"/>
      <c r="M13" s="26">
        <f t="shared" si="3"/>
        <v>0</v>
      </c>
    </row>
    <row r="14" spans="1:13" ht="15.75">
      <c r="A14" s="23">
        <v>7</v>
      </c>
      <c r="B14" s="34" t="s">
        <v>16</v>
      </c>
      <c r="C14" s="37" t="s">
        <v>23</v>
      </c>
      <c r="D14" s="92"/>
      <c r="E14" s="90"/>
      <c r="F14" s="38">
        <f t="shared" si="0"/>
        <v>0</v>
      </c>
      <c r="G14" s="94">
        <f t="shared" si="1"/>
        <v>0</v>
      </c>
      <c r="H14" s="28">
        <f>ROUNDUP($E$8*10%,0)</f>
        <v>2</v>
      </c>
      <c r="I14" s="38">
        <f t="shared" si="2"/>
        <v>0</v>
      </c>
      <c r="J14" s="39"/>
      <c r="K14" s="19"/>
      <c r="L14" s="20"/>
      <c r="M14" s="26">
        <f t="shared" si="3"/>
        <v>0</v>
      </c>
    </row>
    <row r="15" spans="1:13" ht="15.75">
      <c r="A15" s="23">
        <v>8</v>
      </c>
      <c r="B15" s="34" t="s">
        <v>4</v>
      </c>
      <c r="C15" s="37" t="s">
        <v>23</v>
      </c>
      <c r="D15" s="92"/>
      <c r="E15" s="90"/>
      <c r="F15" s="38">
        <f t="shared" si="0"/>
        <v>0</v>
      </c>
      <c r="G15" s="39"/>
      <c r="H15" s="19"/>
      <c r="I15" s="20"/>
      <c r="J15" s="39"/>
      <c r="K15" s="19"/>
      <c r="L15" s="20"/>
      <c r="M15" s="26">
        <f t="shared" si="3"/>
        <v>0</v>
      </c>
    </row>
    <row r="16" spans="1:13" ht="15.75">
      <c r="A16" s="23">
        <v>9</v>
      </c>
      <c r="B16" s="34" t="s">
        <v>50</v>
      </c>
      <c r="C16" s="37" t="s">
        <v>23</v>
      </c>
      <c r="D16" s="92"/>
      <c r="E16" s="90"/>
      <c r="F16" s="38">
        <f t="shared" si="0"/>
        <v>0</v>
      </c>
      <c r="G16" s="94">
        <f aca="true" t="shared" si="4" ref="G16">D16</f>
        <v>0</v>
      </c>
      <c r="H16" s="28">
        <f aca="true" t="shared" si="5" ref="H16">ROUNDUP($E$8*10%,0)</f>
        <v>2</v>
      </c>
      <c r="I16" s="38">
        <f aca="true" t="shared" si="6" ref="I16">H16*G16</f>
        <v>0</v>
      </c>
      <c r="J16" s="39"/>
      <c r="K16" s="19"/>
      <c r="L16" s="20"/>
      <c r="M16" s="26">
        <f t="shared" si="3"/>
        <v>0</v>
      </c>
    </row>
    <row r="17" spans="1:13" ht="15.75">
      <c r="A17" s="23">
        <v>10</v>
      </c>
      <c r="B17" s="34" t="s">
        <v>21</v>
      </c>
      <c r="C17" s="37" t="s">
        <v>23</v>
      </c>
      <c r="D17" s="92"/>
      <c r="E17" s="90"/>
      <c r="F17" s="38">
        <f t="shared" si="0"/>
        <v>0</v>
      </c>
      <c r="G17" s="39"/>
      <c r="H17" s="19"/>
      <c r="I17" s="20"/>
      <c r="J17" s="39"/>
      <c r="K17" s="19"/>
      <c r="L17" s="20"/>
      <c r="M17" s="26">
        <f t="shared" si="3"/>
        <v>0</v>
      </c>
    </row>
    <row r="18" spans="1:13" ht="15.75">
      <c r="A18" s="23">
        <v>11</v>
      </c>
      <c r="B18" s="34" t="s">
        <v>22</v>
      </c>
      <c r="C18" s="37" t="s">
        <v>23</v>
      </c>
      <c r="D18" s="92"/>
      <c r="E18" s="90"/>
      <c r="F18" s="38">
        <f t="shared" si="0"/>
        <v>0</v>
      </c>
      <c r="G18" s="39"/>
      <c r="H18" s="19"/>
      <c r="I18" s="20"/>
      <c r="J18" s="39"/>
      <c r="K18" s="19"/>
      <c r="L18" s="20"/>
      <c r="M18" s="26">
        <f t="shared" si="3"/>
        <v>0</v>
      </c>
    </row>
    <row r="19" spans="1:13" ht="15.75">
      <c r="A19" s="23">
        <v>12</v>
      </c>
      <c r="B19" s="34" t="s">
        <v>18</v>
      </c>
      <c r="C19" s="37" t="s">
        <v>23</v>
      </c>
      <c r="D19" s="92"/>
      <c r="E19" s="90"/>
      <c r="F19" s="38">
        <f t="shared" si="0"/>
        <v>0</v>
      </c>
      <c r="G19" s="39"/>
      <c r="H19" s="19"/>
      <c r="I19" s="20"/>
      <c r="J19" s="39"/>
      <c r="K19" s="19"/>
      <c r="L19" s="20"/>
      <c r="M19" s="26">
        <f t="shared" si="3"/>
        <v>0</v>
      </c>
    </row>
    <row r="20" spans="1:13" ht="15.75">
      <c r="A20" s="23">
        <v>13</v>
      </c>
      <c r="B20" s="34" t="s">
        <v>28</v>
      </c>
      <c r="C20" s="37" t="s">
        <v>37</v>
      </c>
      <c r="D20" s="19"/>
      <c r="E20" s="19"/>
      <c r="F20" s="20"/>
      <c r="G20" s="39"/>
      <c r="H20" s="19"/>
      <c r="I20" s="20"/>
      <c r="J20" s="94"/>
      <c r="K20" s="49">
        <f>$E$8*2</f>
        <v>30</v>
      </c>
      <c r="L20" s="38">
        <f>K20*J20</f>
        <v>0</v>
      </c>
      <c r="M20" s="26">
        <f t="shared" si="3"/>
        <v>0</v>
      </c>
    </row>
    <row r="21" spans="1:13" ht="15.75">
      <c r="A21" s="23">
        <v>14</v>
      </c>
      <c r="B21" s="34" t="s">
        <v>29</v>
      </c>
      <c r="C21" s="37" t="s">
        <v>37</v>
      </c>
      <c r="D21" s="19"/>
      <c r="E21" s="19"/>
      <c r="F21" s="20"/>
      <c r="G21" s="39"/>
      <c r="H21" s="19"/>
      <c r="I21" s="20"/>
      <c r="J21" s="94"/>
      <c r="K21" s="49">
        <f>$E$8*8</f>
        <v>120</v>
      </c>
      <c r="L21" s="38">
        <f aca="true" t="shared" si="7" ref="L21:L24">K21*J21</f>
        <v>0</v>
      </c>
      <c r="M21" s="26">
        <f t="shared" si="3"/>
        <v>0</v>
      </c>
    </row>
    <row r="22" spans="1:13" ht="15.75">
      <c r="A22" s="23">
        <v>14</v>
      </c>
      <c r="B22" s="34" t="s">
        <v>32</v>
      </c>
      <c r="C22" s="37" t="s">
        <v>38</v>
      </c>
      <c r="D22" s="19"/>
      <c r="E22" s="19"/>
      <c r="F22" s="20"/>
      <c r="G22" s="39"/>
      <c r="H22" s="19"/>
      <c r="I22" s="20"/>
      <c r="J22" s="94"/>
      <c r="K22" s="49">
        <v>48</v>
      </c>
      <c r="L22" s="38">
        <f t="shared" si="7"/>
        <v>0</v>
      </c>
      <c r="M22" s="26">
        <f t="shared" si="3"/>
        <v>0</v>
      </c>
    </row>
    <row r="23" spans="1:13" ht="15.75">
      <c r="A23" s="62">
        <v>15</v>
      </c>
      <c r="B23" s="63" t="s">
        <v>47</v>
      </c>
      <c r="C23" s="64" t="s">
        <v>48</v>
      </c>
      <c r="D23" s="65"/>
      <c r="E23" s="65"/>
      <c r="F23" s="66"/>
      <c r="G23" s="67"/>
      <c r="H23" s="65"/>
      <c r="I23" s="66"/>
      <c r="J23" s="95"/>
      <c r="K23" s="68">
        <f>E8*48*40</f>
        <v>28800</v>
      </c>
      <c r="L23" s="69">
        <f aca="true" t="shared" si="8" ref="L23">K23*J23</f>
        <v>0</v>
      </c>
      <c r="M23" s="70">
        <f aca="true" t="shared" si="9" ref="M23">F23+I23+L23</f>
        <v>0</v>
      </c>
    </row>
    <row r="24" spans="1:13" ht="17" thickBot="1">
      <c r="A24" s="50">
        <v>16</v>
      </c>
      <c r="B24" s="53" t="s">
        <v>30</v>
      </c>
      <c r="C24" s="40" t="s">
        <v>31</v>
      </c>
      <c r="D24" s="41"/>
      <c r="E24" s="41"/>
      <c r="F24" s="42"/>
      <c r="G24" s="56"/>
      <c r="H24" s="41"/>
      <c r="I24" s="42"/>
      <c r="J24" s="96"/>
      <c r="K24" s="51">
        <f>$E$8*200</f>
        <v>3000</v>
      </c>
      <c r="L24" s="52">
        <f t="shared" si="7"/>
        <v>0</v>
      </c>
      <c r="M24" s="58">
        <f t="shared" si="3"/>
        <v>0</v>
      </c>
    </row>
    <row r="25" spans="1:13" ht="17" thickTop="1">
      <c r="A25" s="29" t="s">
        <v>2</v>
      </c>
      <c r="B25" s="30"/>
      <c r="C25" s="29"/>
      <c r="D25" s="31"/>
      <c r="E25" s="43"/>
      <c r="F25" s="74">
        <f>SUM(F8:F24)</f>
        <v>0</v>
      </c>
      <c r="G25" s="57"/>
      <c r="H25" s="44"/>
      <c r="I25" s="74">
        <f>SUM(I8:I24)</f>
        <v>0</v>
      </c>
      <c r="J25" s="61"/>
      <c r="K25" s="31"/>
      <c r="L25" s="74">
        <f>SUM(L8:L24)</f>
        <v>0</v>
      </c>
      <c r="M25" s="72">
        <f>SUM(M8:M24)</f>
        <v>0</v>
      </c>
    </row>
    <row r="26" spans="1:13" ht="15.75">
      <c r="A26" s="77"/>
      <c r="B26" s="77"/>
      <c r="C26" s="77"/>
      <c r="D26" s="77"/>
      <c r="E26" s="77"/>
      <c r="F26" s="78"/>
      <c r="G26" s="77"/>
      <c r="H26" s="77"/>
      <c r="I26" s="78"/>
      <c r="J26" s="77"/>
      <c r="K26" s="77"/>
      <c r="L26" s="78"/>
      <c r="M26" s="78"/>
    </row>
    <row r="28" spans="11:13" ht="15.75">
      <c r="K28" s="24"/>
      <c r="L28" s="24"/>
      <c r="M28" s="24"/>
    </row>
  </sheetData>
  <sheetProtection algorithmName="SHA-512" hashValue="g076aBTYzc/yiexfOWgalmtvck4ZleKnTfea9vK5WmsMMWvdYe1hPMMgQAZYpfHZgOGjTehSsXokhbQzYpmJTw==" saltValue="K+Ab7qVrU6UmktHjQtsL/w==" spinCount="100000" sheet="1" objects="1" scenarios="1" selectLockedCells="1"/>
  <mergeCells count="5">
    <mergeCell ref="C5:F5"/>
    <mergeCell ref="G5:I5"/>
    <mergeCell ref="J5:L5"/>
    <mergeCell ref="M5:M6"/>
    <mergeCell ref="E8:E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8009B-5D90-D94A-8EEA-8847E8779646}">
  <dimension ref="A1:M28"/>
  <sheetViews>
    <sheetView showGridLines="0" workbookViewId="0" topLeftCell="A1">
      <selection activeCell="J23" sqref="J23"/>
    </sheetView>
  </sheetViews>
  <sheetFormatPr defaultColWidth="11.00390625" defaultRowHeight="15.75"/>
  <cols>
    <col min="1" max="1" width="5.375" style="0" customWidth="1"/>
    <col min="2" max="2" width="49.125" style="0" bestFit="1" customWidth="1"/>
    <col min="3" max="3" width="11.125" style="0" customWidth="1"/>
  </cols>
  <sheetData>
    <row r="1" ht="15.75">
      <c r="A1" s="1" t="s">
        <v>33</v>
      </c>
    </row>
    <row r="2" ht="15.75">
      <c r="A2" s="1"/>
    </row>
    <row r="3" spans="1:2" ht="15.75">
      <c r="A3" s="1" t="s">
        <v>34</v>
      </c>
      <c r="B3" s="79" t="s">
        <v>42</v>
      </c>
    </row>
    <row r="5" spans="3:13" ht="15.75">
      <c r="C5" s="83" t="s">
        <v>45</v>
      </c>
      <c r="D5" s="84"/>
      <c r="E5" s="84"/>
      <c r="F5" s="85"/>
      <c r="G5" s="86" t="s">
        <v>36</v>
      </c>
      <c r="H5" s="86"/>
      <c r="I5" s="86"/>
      <c r="J5" s="83" t="s">
        <v>46</v>
      </c>
      <c r="K5" s="84"/>
      <c r="L5" s="85"/>
      <c r="M5" s="87" t="s">
        <v>44</v>
      </c>
    </row>
    <row r="6" spans="1:13" ht="51">
      <c r="A6" s="3" t="s">
        <v>3</v>
      </c>
      <c r="B6" s="32" t="s">
        <v>25</v>
      </c>
      <c r="C6" s="3" t="s">
        <v>24</v>
      </c>
      <c r="D6" s="3" t="s">
        <v>27</v>
      </c>
      <c r="E6" s="3" t="s">
        <v>26</v>
      </c>
      <c r="F6" s="3" t="s">
        <v>39</v>
      </c>
      <c r="G6" s="3" t="s">
        <v>27</v>
      </c>
      <c r="H6" s="3" t="s">
        <v>26</v>
      </c>
      <c r="I6" s="3" t="s">
        <v>36</v>
      </c>
      <c r="J6" s="3" t="s">
        <v>27</v>
      </c>
      <c r="K6" s="3" t="s">
        <v>26</v>
      </c>
      <c r="L6" s="3" t="s">
        <v>35</v>
      </c>
      <c r="M6" s="88"/>
    </row>
    <row r="7" spans="1:13" ht="15.75">
      <c r="A7" s="45" t="s">
        <v>49</v>
      </c>
      <c r="B7" s="46"/>
      <c r="C7" s="54"/>
      <c r="D7" s="46"/>
      <c r="E7" s="46"/>
      <c r="F7" s="55">
        <v>1</v>
      </c>
      <c r="G7" s="54"/>
      <c r="H7" s="46"/>
      <c r="I7" s="55">
        <v>2</v>
      </c>
      <c r="J7" s="54"/>
      <c r="K7" s="46"/>
      <c r="L7" s="55">
        <v>3</v>
      </c>
      <c r="M7" s="47"/>
    </row>
    <row r="8" spans="1:13" ht="15.75">
      <c r="A8" s="22">
        <v>1</v>
      </c>
      <c r="B8" s="33" t="s">
        <v>11</v>
      </c>
      <c r="C8" s="35" t="s">
        <v>23</v>
      </c>
      <c r="D8" s="91"/>
      <c r="E8" s="89">
        <v>200</v>
      </c>
      <c r="F8" s="36">
        <f>$E$8*D8</f>
        <v>0</v>
      </c>
      <c r="G8" s="93">
        <f>D8</f>
        <v>0</v>
      </c>
      <c r="H8" s="27">
        <f>ROUNDUP($E$8*10%,0)</f>
        <v>20</v>
      </c>
      <c r="I8" s="36">
        <f>H8*G8</f>
        <v>0</v>
      </c>
      <c r="J8" s="59"/>
      <c r="K8" s="48"/>
      <c r="L8" s="60"/>
      <c r="M8" s="25">
        <f>F8+I8+L8</f>
        <v>0</v>
      </c>
    </row>
    <row r="9" spans="1:13" ht="15.75">
      <c r="A9" s="23">
        <v>2</v>
      </c>
      <c r="B9" s="34" t="s">
        <v>12</v>
      </c>
      <c r="C9" s="37" t="s">
        <v>23</v>
      </c>
      <c r="D9" s="92"/>
      <c r="E9" s="90"/>
      <c r="F9" s="38">
        <f aca="true" t="shared" si="0" ref="F9:F19">$E$8*D9</f>
        <v>0</v>
      </c>
      <c r="G9" s="94">
        <f aca="true" t="shared" si="1" ref="G9:G14">D9</f>
        <v>0</v>
      </c>
      <c r="H9" s="28">
        <f>ROUNDUP($E$8*30%,0)</f>
        <v>60</v>
      </c>
      <c r="I9" s="38">
        <f aca="true" t="shared" si="2" ref="I9:I14">H9*G9</f>
        <v>0</v>
      </c>
      <c r="J9" s="39"/>
      <c r="K9" s="19"/>
      <c r="L9" s="20"/>
      <c r="M9" s="26">
        <f aca="true" t="shared" si="3" ref="M9:M24">F9+I9+L9</f>
        <v>0</v>
      </c>
    </row>
    <row r="10" spans="1:13" ht="15.75">
      <c r="A10" s="23">
        <v>3</v>
      </c>
      <c r="B10" s="34" t="s">
        <v>13</v>
      </c>
      <c r="C10" s="37" t="s">
        <v>23</v>
      </c>
      <c r="D10" s="92"/>
      <c r="E10" s="90"/>
      <c r="F10" s="38">
        <f t="shared" si="0"/>
        <v>0</v>
      </c>
      <c r="G10" s="94">
        <f t="shared" si="1"/>
        <v>0</v>
      </c>
      <c r="H10" s="28">
        <f>ROUNDUP($E$8*25%,0)</f>
        <v>50</v>
      </c>
      <c r="I10" s="38">
        <f t="shared" si="2"/>
        <v>0</v>
      </c>
      <c r="J10" s="39"/>
      <c r="K10" s="19"/>
      <c r="L10" s="20"/>
      <c r="M10" s="26">
        <f t="shared" si="3"/>
        <v>0</v>
      </c>
    </row>
    <row r="11" spans="1:13" ht="15.75">
      <c r="A11" s="23">
        <v>4</v>
      </c>
      <c r="B11" s="34" t="s">
        <v>14</v>
      </c>
      <c r="C11" s="37" t="s">
        <v>23</v>
      </c>
      <c r="D11" s="92"/>
      <c r="E11" s="90"/>
      <c r="F11" s="38">
        <f t="shared" si="0"/>
        <v>0</v>
      </c>
      <c r="G11" s="94">
        <f t="shared" si="1"/>
        <v>0</v>
      </c>
      <c r="H11" s="28">
        <f>ROUNDUP($E$8*5%,0)</f>
        <v>10</v>
      </c>
      <c r="I11" s="38">
        <f t="shared" si="2"/>
        <v>0</v>
      </c>
      <c r="J11" s="39"/>
      <c r="K11" s="19"/>
      <c r="L11" s="20"/>
      <c r="M11" s="26">
        <f t="shared" si="3"/>
        <v>0</v>
      </c>
    </row>
    <row r="12" spans="1:13" ht="15.75">
      <c r="A12" s="23">
        <v>5</v>
      </c>
      <c r="B12" s="34" t="s">
        <v>1</v>
      </c>
      <c r="C12" s="37" t="s">
        <v>23</v>
      </c>
      <c r="D12" s="92"/>
      <c r="E12" s="90"/>
      <c r="F12" s="38">
        <f t="shared" si="0"/>
        <v>0</v>
      </c>
      <c r="G12" s="94">
        <f t="shared" si="1"/>
        <v>0</v>
      </c>
      <c r="H12" s="28">
        <f>ROUNDUP($E$8*10%,0)</f>
        <v>20</v>
      </c>
      <c r="I12" s="38">
        <f t="shared" si="2"/>
        <v>0</v>
      </c>
      <c r="J12" s="39"/>
      <c r="K12" s="19"/>
      <c r="L12" s="20"/>
      <c r="M12" s="26">
        <f t="shared" si="3"/>
        <v>0</v>
      </c>
    </row>
    <row r="13" spans="1:13" ht="15.75">
      <c r="A13" s="23">
        <v>6</v>
      </c>
      <c r="B13" s="34" t="s">
        <v>15</v>
      </c>
      <c r="C13" s="37" t="s">
        <v>23</v>
      </c>
      <c r="D13" s="92"/>
      <c r="E13" s="90"/>
      <c r="F13" s="38">
        <f t="shared" si="0"/>
        <v>0</v>
      </c>
      <c r="G13" s="94">
        <f t="shared" si="1"/>
        <v>0</v>
      </c>
      <c r="H13" s="28">
        <f>ROUNDUP($E$8*10%,0)</f>
        <v>20</v>
      </c>
      <c r="I13" s="38">
        <f t="shared" si="2"/>
        <v>0</v>
      </c>
      <c r="J13" s="39"/>
      <c r="K13" s="19"/>
      <c r="L13" s="20"/>
      <c r="M13" s="26">
        <f t="shared" si="3"/>
        <v>0</v>
      </c>
    </row>
    <row r="14" spans="1:13" ht="15.75">
      <c r="A14" s="23">
        <v>7</v>
      </c>
      <c r="B14" s="34" t="s">
        <v>16</v>
      </c>
      <c r="C14" s="37" t="s">
        <v>23</v>
      </c>
      <c r="D14" s="92"/>
      <c r="E14" s="90"/>
      <c r="F14" s="38">
        <f t="shared" si="0"/>
        <v>0</v>
      </c>
      <c r="G14" s="94">
        <f t="shared" si="1"/>
        <v>0</v>
      </c>
      <c r="H14" s="28">
        <f>ROUNDUP($E$8*10%,0)</f>
        <v>20</v>
      </c>
      <c r="I14" s="38">
        <f t="shared" si="2"/>
        <v>0</v>
      </c>
      <c r="J14" s="39"/>
      <c r="K14" s="19"/>
      <c r="L14" s="20"/>
      <c r="M14" s="26">
        <f t="shared" si="3"/>
        <v>0</v>
      </c>
    </row>
    <row r="15" spans="1:13" ht="15.75">
      <c r="A15" s="23">
        <v>8</v>
      </c>
      <c r="B15" s="34" t="s">
        <v>4</v>
      </c>
      <c r="C15" s="37" t="s">
        <v>23</v>
      </c>
      <c r="D15" s="92"/>
      <c r="E15" s="90"/>
      <c r="F15" s="38">
        <f t="shared" si="0"/>
        <v>0</v>
      </c>
      <c r="G15" s="39"/>
      <c r="H15" s="19"/>
      <c r="I15" s="20"/>
      <c r="J15" s="39"/>
      <c r="K15" s="19"/>
      <c r="L15" s="20"/>
      <c r="M15" s="26">
        <f t="shared" si="3"/>
        <v>0</v>
      </c>
    </row>
    <row r="16" spans="1:13" ht="15.75">
      <c r="A16" s="23">
        <v>9</v>
      </c>
      <c r="B16" s="34" t="s">
        <v>50</v>
      </c>
      <c r="C16" s="37" t="s">
        <v>23</v>
      </c>
      <c r="D16" s="19"/>
      <c r="E16" s="90"/>
      <c r="F16" s="38">
        <f t="shared" si="0"/>
        <v>0</v>
      </c>
      <c r="G16" s="39"/>
      <c r="H16" s="19"/>
      <c r="I16" s="20"/>
      <c r="J16" s="39"/>
      <c r="K16" s="19"/>
      <c r="L16" s="20"/>
      <c r="M16" s="26">
        <f t="shared" si="3"/>
        <v>0</v>
      </c>
    </row>
    <row r="17" spans="1:13" ht="15.75">
      <c r="A17" s="23">
        <v>10</v>
      </c>
      <c r="B17" s="34" t="s">
        <v>21</v>
      </c>
      <c r="C17" s="37" t="s">
        <v>23</v>
      </c>
      <c r="D17" s="92"/>
      <c r="E17" s="90"/>
      <c r="F17" s="38">
        <f t="shared" si="0"/>
        <v>0</v>
      </c>
      <c r="G17" s="39"/>
      <c r="H17" s="19"/>
      <c r="I17" s="20"/>
      <c r="J17" s="39"/>
      <c r="K17" s="19"/>
      <c r="L17" s="20"/>
      <c r="M17" s="26">
        <f t="shared" si="3"/>
        <v>0</v>
      </c>
    </row>
    <row r="18" spans="1:13" ht="15.75">
      <c r="A18" s="23">
        <v>11</v>
      </c>
      <c r="B18" s="34" t="s">
        <v>22</v>
      </c>
      <c r="C18" s="37" t="s">
        <v>23</v>
      </c>
      <c r="D18" s="92"/>
      <c r="E18" s="90"/>
      <c r="F18" s="38">
        <f t="shared" si="0"/>
        <v>0</v>
      </c>
      <c r="G18" s="39"/>
      <c r="H18" s="19"/>
      <c r="I18" s="20"/>
      <c r="J18" s="39"/>
      <c r="K18" s="19"/>
      <c r="L18" s="20"/>
      <c r="M18" s="26">
        <f t="shared" si="3"/>
        <v>0</v>
      </c>
    </row>
    <row r="19" spans="1:13" ht="15.75">
      <c r="A19" s="23">
        <v>12</v>
      </c>
      <c r="B19" s="34" t="s">
        <v>18</v>
      </c>
      <c r="C19" s="37" t="s">
        <v>23</v>
      </c>
      <c r="D19" s="92"/>
      <c r="E19" s="90"/>
      <c r="F19" s="38">
        <f t="shared" si="0"/>
        <v>0</v>
      </c>
      <c r="G19" s="39"/>
      <c r="H19" s="19"/>
      <c r="I19" s="20"/>
      <c r="J19" s="39"/>
      <c r="K19" s="19"/>
      <c r="L19" s="20"/>
      <c r="M19" s="26">
        <f t="shared" si="3"/>
        <v>0</v>
      </c>
    </row>
    <row r="20" spans="1:13" ht="15.75">
      <c r="A20" s="23">
        <v>13</v>
      </c>
      <c r="B20" s="34" t="s">
        <v>28</v>
      </c>
      <c r="C20" s="37" t="s">
        <v>37</v>
      </c>
      <c r="D20" s="19"/>
      <c r="E20" s="19"/>
      <c r="F20" s="20"/>
      <c r="G20" s="39"/>
      <c r="H20" s="19"/>
      <c r="I20" s="20"/>
      <c r="J20" s="94"/>
      <c r="K20" s="49">
        <f>$E$8*2</f>
        <v>400</v>
      </c>
      <c r="L20" s="38">
        <f>K20*J20</f>
        <v>0</v>
      </c>
      <c r="M20" s="26">
        <f t="shared" si="3"/>
        <v>0</v>
      </c>
    </row>
    <row r="21" spans="1:13" ht="15.75">
      <c r="A21" s="23">
        <v>14</v>
      </c>
      <c r="B21" s="34" t="s">
        <v>29</v>
      </c>
      <c r="C21" s="37" t="s">
        <v>37</v>
      </c>
      <c r="D21" s="19"/>
      <c r="E21" s="19"/>
      <c r="F21" s="20"/>
      <c r="G21" s="39"/>
      <c r="H21" s="19"/>
      <c r="I21" s="20"/>
      <c r="J21" s="94"/>
      <c r="K21" s="49">
        <f>$E$8*8</f>
        <v>1600</v>
      </c>
      <c r="L21" s="38">
        <f aca="true" t="shared" si="4" ref="L21:L24">K21*J21</f>
        <v>0</v>
      </c>
      <c r="M21" s="26">
        <f t="shared" si="3"/>
        <v>0</v>
      </c>
    </row>
    <row r="22" spans="1:13" ht="15.75">
      <c r="A22" s="23">
        <v>14</v>
      </c>
      <c r="B22" s="34" t="s">
        <v>32</v>
      </c>
      <c r="C22" s="37" t="s">
        <v>38</v>
      </c>
      <c r="D22" s="19"/>
      <c r="E22" s="19"/>
      <c r="F22" s="20"/>
      <c r="G22" s="39"/>
      <c r="H22" s="19"/>
      <c r="I22" s="20"/>
      <c r="J22" s="94"/>
      <c r="K22" s="49">
        <v>48</v>
      </c>
      <c r="L22" s="38">
        <f t="shared" si="4"/>
        <v>0</v>
      </c>
      <c r="M22" s="26">
        <f t="shared" si="3"/>
        <v>0</v>
      </c>
    </row>
    <row r="23" spans="1:13" ht="15.75">
      <c r="A23" s="62">
        <v>15</v>
      </c>
      <c r="B23" s="63" t="s">
        <v>47</v>
      </c>
      <c r="C23" s="64" t="s">
        <v>48</v>
      </c>
      <c r="D23" s="65"/>
      <c r="E23" s="65"/>
      <c r="F23" s="66"/>
      <c r="G23" s="67"/>
      <c r="H23" s="65"/>
      <c r="I23" s="66"/>
      <c r="J23" s="95"/>
      <c r="K23" s="68">
        <f>E8*48*40</f>
        <v>384000</v>
      </c>
      <c r="L23" s="69">
        <f aca="true" t="shared" si="5" ref="L23">K23*J23</f>
        <v>0</v>
      </c>
      <c r="M23" s="70">
        <f aca="true" t="shared" si="6" ref="M23">F23+I23+L23</f>
        <v>0</v>
      </c>
    </row>
    <row r="24" spans="1:13" ht="17" thickBot="1">
      <c r="A24" s="50">
        <v>16</v>
      </c>
      <c r="B24" s="53" t="s">
        <v>30</v>
      </c>
      <c r="C24" s="40" t="s">
        <v>31</v>
      </c>
      <c r="D24" s="41"/>
      <c r="E24" s="41"/>
      <c r="F24" s="42"/>
      <c r="G24" s="56"/>
      <c r="H24" s="41"/>
      <c r="I24" s="42"/>
      <c r="J24" s="96"/>
      <c r="K24" s="51">
        <f>$E$8*200</f>
        <v>40000</v>
      </c>
      <c r="L24" s="52">
        <f t="shared" si="4"/>
        <v>0</v>
      </c>
      <c r="M24" s="58">
        <f t="shared" si="3"/>
        <v>0</v>
      </c>
    </row>
    <row r="25" spans="1:13" ht="17" thickTop="1">
      <c r="A25" s="29" t="s">
        <v>2</v>
      </c>
      <c r="B25" s="30"/>
      <c r="C25" s="29"/>
      <c r="D25" s="31"/>
      <c r="E25" s="43"/>
      <c r="F25" s="74">
        <f>SUM(F8:F24)</f>
        <v>0</v>
      </c>
      <c r="G25" s="57"/>
      <c r="H25" s="44"/>
      <c r="I25" s="74">
        <f>SUM(I8:I24)</f>
        <v>0</v>
      </c>
      <c r="J25" s="61"/>
      <c r="K25" s="31"/>
      <c r="L25" s="74">
        <f>SUM(L8:L24)</f>
        <v>0</v>
      </c>
      <c r="M25" s="72">
        <f>SUM(M8:M24)</f>
        <v>0</v>
      </c>
    </row>
    <row r="26" spans="1:13" ht="15.75">
      <c r="A26" s="77"/>
      <c r="B26" s="77"/>
      <c r="C26" s="77"/>
      <c r="D26" s="77"/>
      <c r="E26" s="77"/>
      <c r="F26" s="78"/>
      <c r="G26" s="77"/>
      <c r="H26" s="77"/>
      <c r="I26" s="78"/>
      <c r="J26" s="77"/>
      <c r="K26" s="77"/>
      <c r="L26" s="78"/>
      <c r="M26" s="78"/>
    </row>
    <row r="28" spans="11:13" ht="15.75">
      <c r="K28" s="24"/>
      <c r="L28" s="24"/>
      <c r="M28" s="24"/>
    </row>
  </sheetData>
  <sheetProtection algorithmName="SHA-512" hashValue="+XflnrGdq4KzlVrKmVMYWWZjGRsn5wGPZtu0LA0ee04h9/ILk9+oVi4NEGlIoaK+ayMIoxngkYyKtBzGM/xE0w==" saltValue="OqIUwPSLrrqDu/hbJcrd6g==" spinCount="100000" sheet="1" objects="1" scenarios="1" selectLockedCells="1"/>
  <mergeCells count="5">
    <mergeCell ref="C5:F5"/>
    <mergeCell ref="G5:I5"/>
    <mergeCell ref="J5:L5"/>
    <mergeCell ref="M5:M6"/>
    <mergeCell ref="E8:E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0F8ED-FB17-5447-9C0F-6C7E4BECCA03}">
  <dimension ref="A1:M28"/>
  <sheetViews>
    <sheetView showGridLines="0" tabSelected="1" workbookViewId="0" topLeftCell="A1">
      <selection activeCell="D8" sqref="D8"/>
    </sheetView>
  </sheetViews>
  <sheetFormatPr defaultColWidth="11.00390625" defaultRowHeight="15.75"/>
  <cols>
    <col min="1" max="1" width="5.375" style="0" customWidth="1"/>
    <col min="2" max="2" width="49.125" style="0" bestFit="1" customWidth="1"/>
    <col min="3" max="3" width="11.125" style="0" customWidth="1"/>
  </cols>
  <sheetData>
    <row r="1" ht="15.75">
      <c r="A1" s="1" t="s">
        <v>33</v>
      </c>
    </row>
    <row r="2" ht="15.75">
      <c r="A2" s="1"/>
    </row>
    <row r="3" spans="1:2" ht="15.75">
      <c r="A3" s="1" t="s">
        <v>34</v>
      </c>
      <c r="B3" s="79" t="s">
        <v>43</v>
      </c>
    </row>
    <row r="5" spans="3:13" ht="15.75">
      <c r="C5" s="83" t="s">
        <v>45</v>
      </c>
      <c r="D5" s="84"/>
      <c r="E5" s="84"/>
      <c r="F5" s="85"/>
      <c r="G5" s="86" t="s">
        <v>36</v>
      </c>
      <c r="H5" s="86"/>
      <c r="I5" s="86"/>
      <c r="J5" s="83" t="s">
        <v>46</v>
      </c>
      <c r="K5" s="84"/>
      <c r="L5" s="85"/>
      <c r="M5" s="87" t="s">
        <v>44</v>
      </c>
    </row>
    <row r="6" spans="1:13" ht="51">
      <c r="A6" s="3" t="s">
        <v>3</v>
      </c>
      <c r="B6" s="32" t="s">
        <v>25</v>
      </c>
      <c r="C6" s="3" t="s">
        <v>24</v>
      </c>
      <c r="D6" s="3" t="s">
        <v>27</v>
      </c>
      <c r="E6" s="3" t="s">
        <v>26</v>
      </c>
      <c r="F6" s="3" t="s">
        <v>39</v>
      </c>
      <c r="G6" s="3" t="s">
        <v>27</v>
      </c>
      <c r="H6" s="3" t="s">
        <v>26</v>
      </c>
      <c r="I6" s="3" t="s">
        <v>36</v>
      </c>
      <c r="J6" s="3" t="s">
        <v>27</v>
      </c>
      <c r="K6" s="3" t="s">
        <v>26</v>
      </c>
      <c r="L6" s="3" t="s">
        <v>35</v>
      </c>
      <c r="M6" s="88"/>
    </row>
    <row r="7" spans="1:13" ht="15.75">
      <c r="A7" s="45" t="s">
        <v>49</v>
      </c>
      <c r="B7" s="46"/>
      <c r="C7" s="54"/>
      <c r="D7" s="46"/>
      <c r="E7" s="46"/>
      <c r="F7" s="55">
        <v>1</v>
      </c>
      <c r="G7" s="54"/>
      <c r="H7" s="46"/>
      <c r="I7" s="55">
        <v>2</v>
      </c>
      <c r="J7" s="54"/>
      <c r="K7" s="46"/>
      <c r="L7" s="55">
        <v>3</v>
      </c>
      <c r="M7" s="47"/>
    </row>
    <row r="8" spans="1:13" ht="15.75">
      <c r="A8" s="22">
        <v>1</v>
      </c>
      <c r="B8" s="33" t="s">
        <v>11</v>
      </c>
      <c r="C8" s="35" t="s">
        <v>23</v>
      </c>
      <c r="D8" s="91"/>
      <c r="E8" s="89">
        <v>70</v>
      </c>
      <c r="F8" s="36">
        <f>$E$8*D8</f>
        <v>0</v>
      </c>
      <c r="G8" s="93">
        <f>D8</f>
        <v>0</v>
      </c>
      <c r="H8" s="27">
        <f>ROUNDUP($E$8*10%,0)</f>
        <v>7</v>
      </c>
      <c r="I8" s="36">
        <f>H8*G8</f>
        <v>0</v>
      </c>
      <c r="J8" s="59"/>
      <c r="K8" s="48"/>
      <c r="L8" s="60"/>
      <c r="M8" s="25">
        <f>F8+I8+L8</f>
        <v>0</v>
      </c>
    </row>
    <row r="9" spans="1:13" ht="15.75">
      <c r="A9" s="23">
        <v>2</v>
      </c>
      <c r="B9" s="34" t="s">
        <v>12</v>
      </c>
      <c r="C9" s="37" t="s">
        <v>23</v>
      </c>
      <c r="D9" s="92"/>
      <c r="E9" s="90"/>
      <c r="F9" s="38">
        <f aca="true" t="shared" si="0" ref="F9:F19">$E$8*D9</f>
        <v>0</v>
      </c>
      <c r="G9" s="94">
        <f aca="true" t="shared" si="1" ref="G9:G14">D9</f>
        <v>0</v>
      </c>
      <c r="H9" s="28">
        <f>ROUNDUP($E$8*30%,0)</f>
        <v>21</v>
      </c>
      <c r="I9" s="38">
        <f aca="true" t="shared" si="2" ref="I9:I14">H9*G9</f>
        <v>0</v>
      </c>
      <c r="J9" s="39"/>
      <c r="K9" s="19"/>
      <c r="L9" s="20"/>
      <c r="M9" s="26">
        <f aca="true" t="shared" si="3" ref="M9:M24">F9+I9+L9</f>
        <v>0</v>
      </c>
    </row>
    <row r="10" spans="1:13" ht="15.75">
      <c r="A10" s="23">
        <v>3</v>
      </c>
      <c r="B10" s="34" t="s">
        <v>13</v>
      </c>
      <c r="C10" s="37" t="s">
        <v>23</v>
      </c>
      <c r="D10" s="92"/>
      <c r="E10" s="90"/>
      <c r="F10" s="38">
        <f t="shared" si="0"/>
        <v>0</v>
      </c>
      <c r="G10" s="94">
        <f t="shared" si="1"/>
        <v>0</v>
      </c>
      <c r="H10" s="28">
        <f>ROUNDUP($E$8*25%,0)</f>
        <v>18</v>
      </c>
      <c r="I10" s="38">
        <f t="shared" si="2"/>
        <v>0</v>
      </c>
      <c r="J10" s="39"/>
      <c r="K10" s="19"/>
      <c r="L10" s="20"/>
      <c r="M10" s="26">
        <f t="shared" si="3"/>
        <v>0</v>
      </c>
    </row>
    <row r="11" spans="1:13" ht="15.75">
      <c r="A11" s="23">
        <v>4</v>
      </c>
      <c r="B11" s="34" t="s">
        <v>14</v>
      </c>
      <c r="C11" s="37" t="s">
        <v>23</v>
      </c>
      <c r="D11" s="92"/>
      <c r="E11" s="90"/>
      <c r="F11" s="38">
        <f t="shared" si="0"/>
        <v>0</v>
      </c>
      <c r="G11" s="94">
        <f t="shared" si="1"/>
        <v>0</v>
      </c>
      <c r="H11" s="28">
        <f>ROUNDUP($E$8*5%,0)</f>
        <v>4</v>
      </c>
      <c r="I11" s="38">
        <f t="shared" si="2"/>
        <v>0</v>
      </c>
      <c r="J11" s="39"/>
      <c r="K11" s="19"/>
      <c r="L11" s="20"/>
      <c r="M11" s="26">
        <f t="shared" si="3"/>
        <v>0</v>
      </c>
    </row>
    <row r="12" spans="1:13" ht="15.75">
      <c r="A12" s="23">
        <v>5</v>
      </c>
      <c r="B12" s="34" t="s">
        <v>1</v>
      </c>
      <c r="C12" s="37" t="s">
        <v>23</v>
      </c>
      <c r="D12" s="92"/>
      <c r="E12" s="90"/>
      <c r="F12" s="38">
        <f t="shared" si="0"/>
        <v>0</v>
      </c>
      <c r="G12" s="94">
        <f t="shared" si="1"/>
        <v>0</v>
      </c>
      <c r="H12" s="28">
        <f>ROUNDUP($E$8*10%,0)</f>
        <v>7</v>
      </c>
      <c r="I12" s="38">
        <f t="shared" si="2"/>
        <v>0</v>
      </c>
      <c r="J12" s="39"/>
      <c r="K12" s="19"/>
      <c r="L12" s="20"/>
      <c r="M12" s="26">
        <f t="shared" si="3"/>
        <v>0</v>
      </c>
    </row>
    <row r="13" spans="1:13" ht="15.75">
      <c r="A13" s="23">
        <v>6</v>
      </c>
      <c r="B13" s="34" t="s">
        <v>15</v>
      </c>
      <c r="C13" s="37" t="s">
        <v>23</v>
      </c>
      <c r="D13" s="92"/>
      <c r="E13" s="90"/>
      <c r="F13" s="38">
        <f t="shared" si="0"/>
        <v>0</v>
      </c>
      <c r="G13" s="94">
        <f t="shared" si="1"/>
        <v>0</v>
      </c>
      <c r="H13" s="28">
        <f>ROUNDUP($E$8*10%,0)</f>
        <v>7</v>
      </c>
      <c r="I13" s="38">
        <f t="shared" si="2"/>
        <v>0</v>
      </c>
      <c r="J13" s="39"/>
      <c r="K13" s="19"/>
      <c r="L13" s="20"/>
      <c r="M13" s="26">
        <f t="shared" si="3"/>
        <v>0</v>
      </c>
    </row>
    <row r="14" spans="1:13" ht="15.75">
      <c r="A14" s="23">
        <v>7</v>
      </c>
      <c r="B14" s="34" t="s">
        <v>16</v>
      </c>
      <c r="C14" s="37" t="s">
        <v>23</v>
      </c>
      <c r="D14" s="92"/>
      <c r="E14" s="90"/>
      <c r="F14" s="38">
        <f t="shared" si="0"/>
        <v>0</v>
      </c>
      <c r="G14" s="94">
        <f t="shared" si="1"/>
        <v>0</v>
      </c>
      <c r="H14" s="28">
        <f>ROUNDUP($E$8*10%,0)</f>
        <v>7</v>
      </c>
      <c r="I14" s="38">
        <f t="shared" si="2"/>
        <v>0</v>
      </c>
      <c r="J14" s="39"/>
      <c r="K14" s="19"/>
      <c r="L14" s="20"/>
      <c r="M14" s="26">
        <f t="shared" si="3"/>
        <v>0</v>
      </c>
    </row>
    <row r="15" spans="1:13" ht="15.75">
      <c r="A15" s="23">
        <v>8</v>
      </c>
      <c r="B15" s="34" t="s">
        <v>4</v>
      </c>
      <c r="C15" s="37" t="s">
        <v>23</v>
      </c>
      <c r="D15" s="92"/>
      <c r="E15" s="90"/>
      <c r="F15" s="38">
        <f t="shared" si="0"/>
        <v>0</v>
      </c>
      <c r="G15" s="39"/>
      <c r="H15" s="19"/>
      <c r="I15" s="20"/>
      <c r="J15" s="39"/>
      <c r="K15" s="19"/>
      <c r="L15" s="20"/>
      <c r="M15" s="26">
        <f t="shared" si="3"/>
        <v>0</v>
      </c>
    </row>
    <row r="16" spans="1:13" ht="15.75">
      <c r="A16" s="23">
        <v>9</v>
      </c>
      <c r="B16" s="34" t="s">
        <v>50</v>
      </c>
      <c r="C16" s="37" t="s">
        <v>23</v>
      </c>
      <c r="D16" s="92"/>
      <c r="E16" s="90"/>
      <c r="F16" s="38">
        <f t="shared" si="0"/>
        <v>0</v>
      </c>
      <c r="G16" s="94">
        <f aca="true" t="shared" si="4" ref="G16">D16</f>
        <v>0</v>
      </c>
      <c r="H16" s="28">
        <f aca="true" t="shared" si="5" ref="H16">ROUNDUP($E$8*10%,0)</f>
        <v>7</v>
      </c>
      <c r="I16" s="38">
        <f aca="true" t="shared" si="6" ref="I16">H16*G16</f>
        <v>0</v>
      </c>
      <c r="J16" s="39"/>
      <c r="K16" s="19"/>
      <c r="L16" s="20"/>
      <c r="M16" s="26">
        <f t="shared" si="3"/>
        <v>0</v>
      </c>
    </row>
    <row r="17" spans="1:13" ht="15.75">
      <c r="A17" s="23">
        <v>10</v>
      </c>
      <c r="B17" s="34" t="s">
        <v>21</v>
      </c>
      <c r="C17" s="37" t="s">
        <v>23</v>
      </c>
      <c r="D17" s="92"/>
      <c r="E17" s="90"/>
      <c r="F17" s="38">
        <f t="shared" si="0"/>
        <v>0</v>
      </c>
      <c r="G17" s="39"/>
      <c r="H17" s="19"/>
      <c r="I17" s="20"/>
      <c r="J17" s="39"/>
      <c r="K17" s="19"/>
      <c r="L17" s="20"/>
      <c r="M17" s="26">
        <f t="shared" si="3"/>
        <v>0</v>
      </c>
    </row>
    <row r="18" spans="1:13" ht="15.75">
      <c r="A18" s="23">
        <v>11</v>
      </c>
      <c r="B18" s="34" t="s">
        <v>22</v>
      </c>
      <c r="C18" s="37" t="s">
        <v>23</v>
      </c>
      <c r="D18" s="92"/>
      <c r="E18" s="90"/>
      <c r="F18" s="38">
        <f t="shared" si="0"/>
        <v>0</v>
      </c>
      <c r="G18" s="39"/>
      <c r="H18" s="19"/>
      <c r="I18" s="20"/>
      <c r="J18" s="39"/>
      <c r="K18" s="19"/>
      <c r="L18" s="20"/>
      <c r="M18" s="26">
        <f t="shared" si="3"/>
        <v>0</v>
      </c>
    </row>
    <row r="19" spans="1:13" ht="15.75">
      <c r="A19" s="23">
        <v>12</v>
      </c>
      <c r="B19" s="34" t="s">
        <v>18</v>
      </c>
      <c r="C19" s="37" t="s">
        <v>23</v>
      </c>
      <c r="D19" s="92"/>
      <c r="E19" s="90"/>
      <c r="F19" s="38">
        <f t="shared" si="0"/>
        <v>0</v>
      </c>
      <c r="G19" s="39"/>
      <c r="H19" s="19"/>
      <c r="I19" s="20"/>
      <c r="J19" s="39"/>
      <c r="K19" s="19"/>
      <c r="L19" s="20"/>
      <c r="M19" s="26">
        <f t="shared" si="3"/>
        <v>0</v>
      </c>
    </row>
    <row r="20" spans="1:13" ht="15.75">
      <c r="A20" s="23">
        <v>13</v>
      </c>
      <c r="B20" s="34" t="s">
        <v>28</v>
      </c>
      <c r="C20" s="37" t="s">
        <v>37</v>
      </c>
      <c r="D20" s="19"/>
      <c r="E20" s="19"/>
      <c r="F20" s="20"/>
      <c r="G20" s="39"/>
      <c r="H20" s="19"/>
      <c r="I20" s="20"/>
      <c r="J20" s="94"/>
      <c r="K20" s="49">
        <f>$E$8*2</f>
        <v>140</v>
      </c>
      <c r="L20" s="38">
        <f>K20*J20</f>
        <v>0</v>
      </c>
      <c r="M20" s="26">
        <f t="shared" si="3"/>
        <v>0</v>
      </c>
    </row>
    <row r="21" spans="1:13" ht="15.75">
      <c r="A21" s="23">
        <v>14</v>
      </c>
      <c r="B21" s="34" t="s">
        <v>29</v>
      </c>
      <c r="C21" s="37" t="s">
        <v>37</v>
      </c>
      <c r="D21" s="19"/>
      <c r="E21" s="19"/>
      <c r="F21" s="20"/>
      <c r="G21" s="39"/>
      <c r="H21" s="19"/>
      <c r="I21" s="20"/>
      <c r="J21" s="94"/>
      <c r="K21" s="49">
        <f>$E$8*8</f>
        <v>560</v>
      </c>
      <c r="L21" s="38">
        <f aca="true" t="shared" si="7" ref="L21:L24">K21*J21</f>
        <v>0</v>
      </c>
      <c r="M21" s="26">
        <f t="shared" si="3"/>
        <v>0</v>
      </c>
    </row>
    <row r="22" spans="1:13" ht="15.75">
      <c r="A22" s="23">
        <v>14</v>
      </c>
      <c r="B22" s="34" t="s">
        <v>32</v>
      </c>
      <c r="C22" s="37" t="s">
        <v>38</v>
      </c>
      <c r="D22" s="19"/>
      <c r="E22" s="19"/>
      <c r="F22" s="20"/>
      <c r="G22" s="39"/>
      <c r="H22" s="19"/>
      <c r="I22" s="20"/>
      <c r="J22" s="94"/>
      <c r="K22" s="49">
        <v>48</v>
      </c>
      <c r="L22" s="38">
        <f t="shared" si="7"/>
        <v>0</v>
      </c>
      <c r="M22" s="26">
        <f t="shared" si="3"/>
        <v>0</v>
      </c>
    </row>
    <row r="23" spans="1:13" ht="15.75">
      <c r="A23" s="62">
        <v>15</v>
      </c>
      <c r="B23" s="63" t="s">
        <v>47</v>
      </c>
      <c r="C23" s="64" t="s">
        <v>48</v>
      </c>
      <c r="D23" s="65"/>
      <c r="E23" s="65"/>
      <c r="F23" s="66"/>
      <c r="G23" s="67"/>
      <c r="H23" s="65"/>
      <c r="I23" s="66"/>
      <c r="J23" s="95"/>
      <c r="K23" s="68">
        <f>E8*48*40</f>
        <v>134400</v>
      </c>
      <c r="L23" s="69">
        <f aca="true" t="shared" si="8" ref="L23">K23*J23</f>
        <v>0</v>
      </c>
      <c r="M23" s="70">
        <f aca="true" t="shared" si="9" ref="M23">F23+I23+L23</f>
        <v>0</v>
      </c>
    </row>
    <row r="24" spans="1:13" ht="17" thickBot="1">
      <c r="A24" s="50">
        <v>16</v>
      </c>
      <c r="B24" s="53" t="s">
        <v>30</v>
      </c>
      <c r="C24" s="40" t="s">
        <v>31</v>
      </c>
      <c r="D24" s="41"/>
      <c r="E24" s="41"/>
      <c r="F24" s="42"/>
      <c r="G24" s="56"/>
      <c r="H24" s="41"/>
      <c r="I24" s="42"/>
      <c r="J24" s="96"/>
      <c r="K24" s="51">
        <f>$E$8*200</f>
        <v>14000</v>
      </c>
      <c r="L24" s="52">
        <f t="shared" si="7"/>
        <v>0</v>
      </c>
      <c r="M24" s="58">
        <f t="shared" si="3"/>
        <v>0</v>
      </c>
    </row>
    <row r="25" spans="1:13" ht="17" thickTop="1">
      <c r="A25" s="29" t="s">
        <v>2</v>
      </c>
      <c r="B25" s="30"/>
      <c r="C25" s="29"/>
      <c r="D25" s="31"/>
      <c r="E25" s="43"/>
      <c r="F25" s="73">
        <f>SUM(F8:F24)</f>
        <v>0</v>
      </c>
      <c r="G25" s="57"/>
      <c r="H25" s="44"/>
      <c r="I25" s="73">
        <f>SUM(I8:I24)</f>
        <v>0</v>
      </c>
      <c r="J25" s="61"/>
      <c r="K25" s="31"/>
      <c r="L25" s="73">
        <f>SUM(L8:L24)</f>
        <v>0</v>
      </c>
      <c r="M25" s="71">
        <f>SUM(M8:M24)</f>
        <v>0</v>
      </c>
    </row>
    <row r="26" spans="1:13" ht="15.75">
      <c r="A26" s="77"/>
      <c r="B26" s="77"/>
      <c r="C26" s="77"/>
      <c r="D26" s="77"/>
      <c r="E26" s="77"/>
      <c r="F26" s="78"/>
      <c r="G26" s="77"/>
      <c r="H26" s="77"/>
      <c r="I26" s="78"/>
      <c r="J26" s="77"/>
      <c r="K26" s="77"/>
      <c r="L26" s="78"/>
      <c r="M26" s="78"/>
    </row>
    <row r="28" spans="11:13" ht="15.75">
      <c r="K28" s="24"/>
      <c r="L28" s="24"/>
      <c r="M28" s="24"/>
    </row>
  </sheetData>
  <sheetProtection algorithmName="SHA-512" hashValue="O5CG1U/KMyFoQDq4ZAxkLwam5p7Lpy7QmyuR6+BULc5cFuQfPleOL16/+5ivhBXWiVl3tb//8NZaXFynwZ5ogQ==" saltValue="AM1HHIEJC9u9Kc4f0N4i2w==" spinCount="100000" sheet="1" objects="1" scenarios="1" selectLockedCells="1"/>
  <mergeCells count="5">
    <mergeCell ref="C5:F5"/>
    <mergeCell ref="G5:I5"/>
    <mergeCell ref="J5:L5"/>
    <mergeCell ref="M5:M6"/>
    <mergeCell ref="E8:E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Moravec</dc:creator>
  <cp:keywords/>
  <dc:description/>
  <cp:lastModifiedBy>Petr Moravec</cp:lastModifiedBy>
  <dcterms:created xsi:type="dcterms:W3CDTF">2020-05-24T17:46:09Z</dcterms:created>
  <dcterms:modified xsi:type="dcterms:W3CDTF">2020-06-25T05:51:12Z</dcterms:modified>
  <cp:category/>
  <cp:version/>
  <cp:contentType/>
  <cp:contentStatus/>
</cp:coreProperties>
</file>